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hidePivotFieldList="1"/>
  <mc:AlternateContent xmlns:mc="http://schemas.openxmlformats.org/markup-compatibility/2006">
    <mc:Choice Requires="x15">
      <x15ac:absPath xmlns:x15ac="http://schemas.microsoft.com/office/spreadsheetml/2010/11/ac" url="https://urdarov.sharepoint.com/sites/FinancialPlanning/Shared Documents/Marketing/BLOG/"/>
    </mc:Choice>
  </mc:AlternateContent>
  <xr:revisionPtr revIDLastSave="0" documentId="8_{E43AB779-2232-472B-9C64-965DF134D422}" xr6:coauthVersionLast="46" xr6:coauthVersionMax="46" xr10:uidLastSave="{00000000-0000-0000-0000-000000000000}"/>
  <workbookProtection workbookAlgorithmName="SHA-512" workbookHashValue="j9vY/7O+xiiJ/hOnTNE3eceEgzMPs8nhN2Azs51MMSdZnf5m2tkoRFeqozUe6zAbH9l93ugkpy1FACjrk76xjw==" workbookSaltValue="oQduSSd1CbHUdS5/yBuprw==" workbookSpinCount="100000" lockStructure="1"/>
  <bookViews>
    <workbookView xWindow="-28920" yWindow="-120" windowWidth="29040" windowHeight="15840" xr2:uid="{00000000-000D-0000-FFFF-FFFF00000000}"/>
  </bookViews>
  <sheets>
    <sheet name="Retirement" sheetId="8" r:id="rId1"/>
    <sheet name="Life_exp" sheetId="9" state="hidden" r:id="rId2"/>
    <sheet name="Rates" sheetId="5" state="hidden" r:id="rId3"/>
    <sheet name="Tax" sheetId="6" state="hidden" r:id="rId4"/>
    <sheet name="Social_Security" sheetId="7" state="hidden" r:id="rId5"/>
  </sheets>
  <definedNames>
    <definedName name="rngaddcontrneed">OFFSET(Retirement!$AE$2,0,0,MAX(COUNT(Retirement!$AE:$AE),1),1)</definedName>
    <definedName name="rngage">OFFSET(Retirement!$Y$2,0,0,MAX(COUNT(Retirement!$Y:$Y),1),1)</definedName>
    <definedName name="rngagecontr">OFFSET(Retirement!$AG$2,0,0,MAX(COUNT(Retirement!$AG:$AG),1),1)</definedName>
    <definedName name="rngdata">OFFSET(Retirement!$L$2,0,0,MAX(COUNT(Retirement!$Y:$Y),1),MAX(COUNT(Retirement!$2:$2)-1,1))</definedName>
    <definedName name="rngempcontr">OFFSET(Retirement!$AH$2,0,0,MAX(COUNT(Retirement!$AH:$AH),1),1)</definedName>
    <definedName name="rngemplsuper">OFFSET(Retirement!$U$2,0,0,MAX(COUNT(Retirement!$U:$U),1),1)</definedName>
    <definedName name="rngprosuper">OFFSET(Retirement!$X$2,0,0,MAX(COUNT(Retirement!$X:$X),1),1)</definedName>
    <definedName name="rngsuperneeded">OFFSET(Retirement!$AD$2,0,0,MAX(COUNT(Retirement!$AD:$AD),1),1)</definedName>
    <definedName name="rngsurplus">OFFSET(Retirement!$AF$2,0,0,MAX(COUNT(Retirement!$AF:$AF),1),1)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 i="8" l="1"/>
  <c r="I25" i="8" l="1"/>
  <c r="I24" i="8"/>
  <c r="I22" i="8"/>
  <c r="J1" i="8"/>
  <c r="J12" i="8" l="1"/>
  <c r="Y1" i="8" l="1"/>
  <c r="J10" i="8"/>
  <c r="P1" i="8"/>
  <c r="N1" i="8"/>
  <c r="O1" i="8"/>
  <c r="M1" i="8"/>
  <c r="L2" i="8"/>
  <c r="J5" i="8"/>
  <c r="J6" i="8" s="1"/>
  <c r="J4" i="8"/>
  <c r="Y2" i="8" l="1"/>
  <c r="Z2" i="8"/>
  <c r="AB2" i="8" s="1"/>
  <c r="J13" i="8"/>
  <c r="T2" i="8"/>
  <c r="V2" i="8" s="1"/>
  <c r="J3" i="8"/>
  <c r="A28" i="8" s="1"/>
  <c r="J2" i="8"/>
  <c r="I5" i="8"/>
  <c r="I6" i="8"/>
  <c r="M2" i="8" l="1"/>
  <c r="L3" i="8"/>
  <c r="I7" i="8"/>
  <c r="J7" i="8"/>
  <c r="J8" i="8" s="1"/>
  <c r="J14" i="8" s="1"/>
  <c r="J15" i="8" s="1"/>
  <c r="J16" i="8" s="1"/>
  <c r="I8" i="8"/>
  <c r="I23" i="8" l="1"/>
  <c r="A15" i="8"/>
  <c r="N2" i="8"/>
  <c r="Q2" i="8"/>
  <c r="O2" i="8"/>
  <c r="U2" i="8" s="1"/>
  <c r="M3" i="8"/>
  <c r="O3" i="8"/>
  <c r="P3" i="8" s="1"/>
  <c r="L4" i="8"/>
  <c r="N3" i="8" l="1"/>
  <c r="U3" i="8"/>
  <c r="AH2" i="8"/>
  <c r="P2" i="8"/>
  <c r="O4" i="8"/>
  <c r="P4" i="8" s="1"/>
  <c r="M4" i="8"/>
  <c r="AG2" i="8"/>
  <c r="L5" i="8"/>
  <c r="C102" i="6"/>
  <c r="N4" i="8" l="1"/>
  <c r="U4" i="8"/>
  <c r="AA3" i="8"/>
  <c r="O5" i="8"/>
  <c r="P5" i="8" s="1"/>
  <c r="M5" i="8"/>
  <c r="AA2" i="8"/>
  <c r="AE2" i="8" s="1"/>
  <c r="AA4" i="8"/>
  <c r="L6" i="8"/>
  <c r="AA5" i="8"/>
  <c r="R2" i="8"/>
  <c r="N5" i="8" l="1"/>
  <c r="U5" i="8"/>
  <c r="AF2" i="8"/>
  <c r="W2" i="8"/>
  <c r="X2" i="8" s="1"/>
  <c r="O6" i="8"/>
  <c r="P6" i="8" s="1"/>
  <c r="M6" i="8"/>
  <c r="L7" i="8"/>
  <c r="AA6" i="8"/>
  <c r="AC2" i="8"/>
  <c r="AD2" i="8" s="1"/>
  <c r="S2" i="8"/>
  <c r="N6" i="8" l="1"/>
  <c r="U6" i="8"/>
  <c r="Z3" i="8"/>
  <c r="AB3" i="8" s="1"/>
  <c r="M7" i="8"/>
  <c r="O7" i="8"/>
  <c r="P7" i="8" s="1"/>
  <c r="L8" i="8"/>
  <c r="AA7" i="8"/>
  <c r="Q3" i="8"/>
  <c r="N7" i="8" l="1"/>
  <c r="U7" i="8"/>
  <c r="O8" i="8"/>
  <c r="P8" i="8" s="1"/>
  <c r="M8" i="8"/>
  <c r="L9" i="8"/>
  <c r="AA8" i="8"/>
  <c r="T3" i="8"/>
  <c r="Y3" i="8"/>
  <c r="AG3" i="8" s="1"/>
  <c r="N8" i="8" l="1"/>
  <c r="U8" i="8"/>
  <c r="O9" i="8"/>
  <c r="P9" i="8" s="1"/>
  <c r="M9" i="8"/>
  <c r="AE3" i="8"/>
  <c r="L10" i="8"/>
  <c r="AA9" i="8"/>
  <c r="V3" i="8"/>
  <c r="R3" i="8"/>
  <c r="AF3" i="8" s="1"/>
  <c r="N9" i="8" l="1"/>
  <c r="U9" i="8"/>
  <c r="O10" i="8"/>
  <c r="P10" i="8" s="1"/>
  <c r="M10" i="8"/>
  <c r="L11" i="8"/>
  <c r="AA10" i="8"/>
  <c r="AH3" i="8"/>
  <c r="AC3" i="8"/>
  <c r="AD3" i="8" s="1"/>
  <c r="W3" i="8"/>
  <c r="X3" i="8" s="1"/>
  <c r="S3" i="8"/>
  <c r="N10" i="8" l="1"/>
  <c r="U10" i="8"/>
  <c r="M11" i="8"/>
  <c r="O11" i="8"/>
  <c r="P11" i="8" s="1"/>
  <c r="L12" i="8"/>
  <c r="AA11" i="8"/>
  <c r="Z4" i="8"/>
  <c r="Q4" i="8"/>
  <c r="Y4" i="8"/>
  <c r="AG4" i="8" s="1"/>
  <c r="T4" i="8"/>
  <c r="N11" i="8" l="1"/>
  <c r="U11" i="8"/>
  <c r="O12" i="8"/>
  <c r="P12" i="8" s="1"/>
  <c r="M12" i="8"/>
  <c r="AE4" i="8"/>
  <c r="L13" i="8"/>
  <c r="AA12" i="8"/>
  <c r="V4" i="8"/>
  <c r="AB4" i="8"/>
  <c r="R4" i="8"/>
  <c r="AF4" i="8" s="1"/>
  <c r="N12" i="8" l="1"/>
  <c r="U12" i="8"/>
  <c r="O13" i="8"/>
  <c r="P13" i="8" s="1"/>
  <c r="M13" i="8"/>
  <c r="L14" i="8"/>
  <c r="AA13" i="8"/>
  <c r="AH4" i="8"/>
  <c r="W4" i="8"/>
  <c r="X4" i="8" s="1"/>
  <c r="AC4" i="8"/>
  <c r="AD4" i="8" s="1"/>
  <c r="S4" i="8"/>
  <c r="N13" i="8" l="1"/>
  <c r="U13" i="8"/>
  <c r="O14" i="8"/>
  <c r="P14" i="8" s="1"/>
  <c r="M14" i="8"/>
  <c r="L15" i="8"/>
  <c r="AA14" i="8"/>
  <c r="Z5" i="8"/>
  <c r="Q5" i="8"/>
  <c r="Y5" i="8"/>
  <c r="AG5" i="8" s="1"/>
  <c r="T5" i="8"/>
  <c r="N14" i="8" l="1"/>
  <c r="U14" i="8"/>
  <c r="M15" i="8"/>
  <c r="O15" i="8"/>
  <c r="P15" i="8" s="1"/>
  <c r="AE5" i="8"/>
  <c r="L16" i="8"/>
  <c r="AA15" i="8"/>
  <c r="V5" i="8"/>
  <c r="AB5" i="8"/>
  <c r="R5" i="8"/>
  <c r="AF5" i="8" s="1"/>
  <c r="N15" i="8" l="1"/>
  <c r="U15" i="8"/>
  <c r="O16" i="8"/>
  <c r="P16" i="8" s="1"/>
  <c r="M16" i="8"/>
  <c r="AH5" i="8"/>
  <c r="L17" i="8"/>
  <c r="AA16" i="8"/>
  <c r="W5" i="8"/>
  <c r="X5" i="8" s="1"/>
  <c r="AC5" i="8"/>
  <c r="AD5" i="8" s="1"/>
  <c r="S5" i="8"/>
  <c r="N16" i="8" l="1"/>
  <c r="U16" i="8"/>
  <c r="O17" i="8"/>
  <c r="P17" i="8" s="1"/>
  <c r="M17" i="8"/>
  <c r="L18" i="8"/>
  <c r="AA17" i="8"/>
  <c r="Z6" i="8"/>
  <c r="Q6" i="8"/>
  <c r="T6" i="8"/>
  <c r="Y6" i="8"/>
  <c r="AG6" i="8" s="1"/>
  <c r="N17" i="8" l="1"/>
  <c r="U17" i="8"/>
  <c r="O18" i="8"/>
  <c r="P18" i="8" s="1"/>
  <c r="M18" i="8"/>
  <c r="AE6" i="8"/>
  <c r="L19" i="8"/>
  <c r="AA18" i="8"/>
  <c r="V6" i="8"/>
  <c r="AB6" i="8"/>
  <c r="R6" i="8"/>
  <c r="AF6" i="8" s="1"/>
  <c r="N18" i="8" l="1"/>
  <c r="U18" i="8"/>
  <c r="M19" i="8"/>
  <c r="O19" i="8"/>
  <c r="P19" i="8" s="1"/>
  <c r="L20" i="8"/>
  <c r="AA19" i="8"/>
  <c r="AH6" i="8"/>
  <c r="W6" i="8"/>
  <c r="X6" i="8" s="1"/>
  <c r="AC6" i="8"/>
  <c r="AD6" i="8" s="1"/>
  <c r="S6" i="8"/>
  <c r="N19" i="8" l="1"/>
  <c r="U19" i="8"/>
  <c r="O20" i="8"/>
  <c r="P20" i="8" s="1"/>
  <c r="M20" i="8"/>
  <c r="N20" i="8" s="1"/>
  <c r="L21" i="8"/>
  <c r="AA20" i="8"/>
  <c r="Z7" i="8"/>
  <c r="Q7" i="8"/>
  <c r="Y7" i="8"/>
  <c r="AG7" i="8" s="1"/>
  <c r="T7" i="8"/>
  <c r="U20" i="8" l="1"/>
  <c r="O21" i="8"/>
  <c r="P21" i="8" s="1"/>
  <c r="M21" i="8"/>
  <c r="N21" i="8" s="1"/>
  <c r="L22" i="8"/>
  <c r="AA21" i="8"/>
  <c r="V7" i="8"/>
  <c r="AB7" i="8"/>
  <c r="R7" i="8"/>
  <c r="AF7" i="8" s="1"/>
  <c r="U21" i="8" l="1"/>
  <c r="O22" i="8"/>
  <c r="P22" i="8" s="1"/>
  <c r="M22" i="8"/>
  <c r="N22" i="8" s="1"/>
  <c r="AH7" i="8"/>
  <c r="AE7" i="8"/>
  <c r="L23" i="8"/>
  <c r="AA22" i="8"/>
  <c r="W7" i="8"/>
  <c r="X7" i="8" s="1"/>
  <c r="AC7" i="8"/>
  <c r="AD7" i="8" s="1"/>
  <c r="S7" i="8"/>
  <c r="U22" i="8" l="1"/>
  <c r="M23" i="8"/>
  <c r="N23" i="8" s="1"/>
  <c r="O23" i="8"/>
  <c r="P23" i="8" s="1"/>
  <c r="L24" i="8"/>
  <c r="AA23" i="8"/>
  <c r="Z8" i="8"/>
  <c r="Q8" i="8"/>
  <c r="T8" i="8"/>
  <c r="Y8" i="8"/>
  <c r="AG8" i="8" s="1"/>
  <c r="U23" i="8" l="1"/>
  <c r="O24" i="8"/>
  <c r="P24" i="8" s="1"/>
  <c r="M24" i="8"/>
  <c r="N24" i="8" s="1"/>
  <c r="AE8" i="8"/>
  <c r="L25" i="8"/>
  <c r="AA24" i="8"/>
  <c r="V8" i="8"/>
  <c r="AB8" i="8"/>
  <c r="R8" i="8"/>
  <c r="AF8" i="8" s="1"/>
  <c r="U24" i="8" l="1"/>
  <c r="O25" i="8"/>
  <c r="P25" i="8" s="1"/>
  <c r="M25" i="8"/>
  <c r="N25" i="8" s="1"/>
  <c r="AH8" i="8"/>
  <c r="L26" i="8"/>
  <c r="AA25" i="8"/>
  <c r="W8" i="8"/>
  <c r="X8" i="8" s="1"/>
  <c r="AC8" i="8"/>
  <c r="AD8" i="8" s="1"/>
  <c r="S8" i="8"/>
  <c r="U25" i="8" l="1"/>
  <c r="O26" i="8"/>
  <c r="P26" i="8" s="1"/>
  <c r="M26" i="8"/>
  <c r="N26" i="8" s="1"/>
  <c r="L27" i="8"/>
  <c r="AA26" i="8"/>
  <c r="Z9" i="8"/>
  <c r="Q9" i="8"/>
  <c r="T9" i="8"/>
  <c r="Y9" i="8"/>
  <c r="AG9" i="8" s="1"/>
  <c r="U26" i="8" l="1"/>
  <c r="M27" i="8"/>
  <c r="N27" i="8" s="1"/>
  <c r="O27" i="8"/>
  <c r="P27" i="8" s="1"/>
  <c r="AE9" i="8"/>
  <c r="L28" i="8"/>
  <c r="AA27" i="8"/>
  <c r="V9" i="8"/>
  <c r="AB9" i="8"/>
  <c r="R9" i="8"/>
  <c r="AF9" i="8" s="1"/>
  <c r="U27" i="8" l="1"/>
  <c r="O28" i="8"/>
  <c r="P28" i="8" s="1"/>
  <c r="M28" i="8"/>
  <c r="N28" i="8" s="1"/>
  <c r="AH9" i="8"/>
  <c r="L29" i="8"/>
  <c r="AA28" i="8"/>
  <c r="W9" i="8"/>
  <c r="X9" i="8" s="1"/>
  <c r="AC9" i="8"/>
  <c r="AD9" i="8" s="1"/>
  <c r="S9" i="8"/>
  <c r="U28" i="8" l="1"/>
  <c r="O29" i="8"/>
  <c r="P29" i="8" s="1"/>
  <c r="M29" i="8"/>
  <c r="N29" i="8" s="1"/>
  <c r="L30" i="8"/>
  <c r="AA29" i="8"/>
  <c r="Z10" i="8"/>
  <c r="Q10" i="8"/>
  <c r="T10" i="8"/>
  <c r="Y10" i="8"/>
  <c r="AG10" i="8" s="1"/>
  <c r="U29" i="8" l="1"/>
  <c r="O30" i="8"/>
  <c r="P30" i="8" s="1"/>
  <c r="M30" i="8"/>
  <c r="N30" i="8" s="1"/>
  <c r="AE10" i="8"/>
  <c r="L31" i="8"/>
  <c r="AA30" i="8"/>
  <c r="V10" i="8"/>
  <c r="AB10" i="8"/>
  <c r="R10" i="8"/>
  <c r="AF10" i="8" s="1"/>
  <c r="U30" i="8" l="1"/>
  <c r="M31" i="8"/>
  <c r="N31" i="8" s="1"/>
  <c r="O31" i="8"/>
  <c r="P31" i="8" s="1"/>
  <c r="AH10" i="8"/>
  <c r="L32" i="8"/>
  <c r="AA31" i="8"/>
  <c r="W10" i="8"/>
  <c r="X10" i="8" s="1"/>
  <c r="AC10" i="8"/>
  <c r="AD10" i="8" s="1"/>
  <c r="S10" i="8"/>
  <c r="U31" i="8" l="1"/>
  <c r="O32" i="8"/>
  <c r="P32" i="8" s="1"/>
  <c r="M32" i="8"/>
  <c r="N32" i="8" s="1"/>
  <c r="L33" i="8"/>
  <c r="AA32" i="8"/>
  <c r="Z11" i="8"/>
  <c r="Q11" i="8"/>
  <c r="T11" i="8"/>
  <c r="Y11" i="8"/>
  <c r="AG11" i="8" s="1"/>
  <c r="U32" i="8" l="1"/>
  <c r="O33" i="8"/>
  <c r="P33" i="8" s="1"/>
  <c r="M33" i="8"/>
  <c r="N33" i="8" s="1"/>
  <c r="AE11" i="8"/>
  <c r="L34" i="8"/>
  <c r="AA33" i="8"/>
  <c r="V11" i="8"/>
  <c r="AB11" i="8"/>
  <c r="R11" i="8"/>
  <c r="AF11" i="8" s="1"/>
  <c r="U33" i="8" l="1"/>
  <c r="O34" i="8"/>
  <c r="P34" i="8" s="1"/>
  <c r="M34" i="8"/>
  <c r="N34" i="8" s="1"/>
  <c r="AH11" i="8"/>
  <c r="L35" i="8"/>
  <c r="AA34" i="8"/>
  <c r="W11" i="8"/>
  <c r="X11" i="8" s="1"/>
  <c r="AC11" i="8"/>
  <c r="AD11" i="8" s="1"/>
  <c r="S11" i="8"/>
  <c r="U34" i="8" l="1"/>
  <c r="M35" i="8"/>
  <c r="N35" i="8" s="1"/>
  <c r="O35" i="8"/>
  <c r="P35" i="8" s="1"/>
  <c r="L36" i="8"/>
  <c r="AA35" i="8"/>
  <c r="Z12" i="8"/>
  <c r="Q12" i="8"/>
  <c r="T12" i="8"/>
  <c r="Y12" i="8"/>
  <c r="AG12" i="8" s="1"/>
  <c r="U35" i="8" l="1"/>
  <c r="O36" i="8"/>
  <c r="P36" i="8" s="1"/>
  <c r="M36" i="8"/>
  <c r="N36" i="8" s="1"/>
  <c r="AE12" i="8"/>
  <c r="L37" i="8"/>
  <c r="AA36" i="8"/>
  <c r="V12" i="8"/>
  <c r="AB12" i="8"/>
  <c r="R12" i="8"/>
  <c r="AF12" i="8" s="1"/>
  <c r="U36" i="8" l="1"/>
  <c r="O37" i="8"/>
  <c r="P37" i="8" s="1"/>
  <c r="M37" i="8"/>
  <c r="N37" i="8" s="1"/>
  <c r="AH12" i="8"/>
  <c r="L38" i="8"/>
  <c r="AA37" i="8"/>
  <c r="W12" i="8"/>
  <c r="X12" i="8" s="1"/>
  <c r="AC12" i="8"/>
  <c r="AD12" i="8" s="1"/>
  <c r="S12" i="8"/>
  <c r="U37" i="8" l="1"/>
  <c r="M38" i="8"/>
  <c r="N38" i="8" s="1"/>
  <c r="O38" i="8"/>
  <c r="P38" i="8" s="1"/>
  <c r="L39" i="8"/>
  <c r="AA38" i="8"/>
  <c r="Z13" i="8"/>
  <c r="Q13" i="8"/>
  <c r="T13" i="8"/>
  <c r="Y13" i="8"/>
  <c r="AG13" i="8" s="1"/>
  <c r="U38" i="8" l="1"/>
  <c r="M39" i="8"/>
  <c r="N39" i="8" s="1"/>
  <c r="O39" i="8"/>
  <c r="P39" i="8" s="1"/>
  <c r="AE13" i="8"/>
  <c r="L40" i="8"/>
  <c r="AA39" i="8"/>
  <c r="V13" i="8"/>
  <c r="AB13" i="8"/>
  <c r="R13" i="8"/>
  <c r="AF13" i="8" s="1"/>
  <c r="U39" i="8" l="1"/>
  <c r="O40" i="8"/>
  <c r="P40" i="8" s="1"/>
  <c r="M40" i="8"/>
  <c r="N40" i="8" s="1"/>
  <c r="AH13" i="8"/>
  <c r="L41" i="8"/>
  <c r="AA40" i="8"/>
  <c r="W13" i="8"/>
  <c r="X13" i="8" s="1"/>
  <c r="AC13" i="8"/>
  <c r="AD13" i="8" s="1"/>
  <c r="S13" i="8"/>
  <c r="U40" i="8" l="1"/>
  <c r="O41" i="8"/>
  <c r="P41" i="8" s="1"/>
  <c r="M41" i="8"/>
  <c r="N41" i="8" s="1"/>
  <c r="L42" i="8"/>
  <c r="AA41" i="8"/>
  <c r="Z14" i="8"/>
  <c r="Q14" i="8"/>
  <c r="T14" i="8"/>
  <c r="Y14" i="8"/>
  <c r="AG14" i="8" s="1"/>
  <c r="U41" i="8" l="1"/>
  <c r="O42" i="8"/>
  <c r="P42" i="8" s="1"/>
  <c r="M42" i="8"/>
  <c r="N42" i="8" s="1"/>
  <c r="AE14" i="8"/>
  <c r="L43" i="8"/>
  <c r="AA42" i="8"/>
  <c r="V14" i="8"/>
  <c r="AB14" i="8"/>
  <c r="R14" i="8"/>
  <c r="AF14" i="8" s="1"/>
  <c r="U42" i="8" l="1"/>
  <c r="M43" i="8"/>
  <c r="N43" i="8" s="1"/>
  <c r="O43" i="8"/>
  <c r="P43" i="8" s="1"/>
  <c r="AH14" i="8"/>
  <c r="L44" i="8"/>
  <c r="AA43" i="8"/>
  <c r="W14" i="8"/>
  <c r="X14" i="8" s="1"/>
  <c r="AC14" i="8"/>
  <c r="AD14" i="8" s="1"/>
  <c r="S14" i="8"/>
  <c r="U43" i="8" l="1"/>
  <c r="O44" i="8"/>
  <c r="P44" i="8" s="1"/>
  <c r="M44" i="8"/>
  <c r="N44" i="8" s="1"/>
  <c r="L45" i="8"/>
  <c r="AA44" i="8"/>
  <c r="Z15" i="8"/>
  <c r="U44" i="8" l="1"/>
  <c r="O45" i="8"/>
  <c r="P45" i="8" s="1"/>
  <c r="M45" i="8"/>
  <c r="N45" i="8" s="1"/>
  <c r="L46" i="8"/>
  <c r="AA45" i="8"/>
  <c r="AB15" i="8"/>
  <c r="Q15" i="8"/>
  <c r="T15" i="8"/>
  <c r="Y15" i="8"/>
  <c r="AG15" i="8" s="1"/>
  <c r="U45" i="8" l="1"/>
  <c r="O46" i="8"/>
  <c r="P46" i="8" s="1"/>
  <c r="M46" i="8"/>
  <c r="N46" i="8" s="1"/>
  <c r="L47" i="8"/>
  <c r="AA46" i="8"/>
  <c r="V15" i="8"/>
  <c r="R15" i="8"/>
  <c r="AF15" i="8" s="1"/>
  <c r="U46" i="8" l="1"/>
  <c r="M47" i="8"/>
  <c r="N47" i="8" s="1"/>
  <c r="O47" i="8"/>
  <c r="P47" i="8" s="1"/>
  <c r="AH15" i="8"/>
  <c r="AE15" i="8"/>
  <c r="L48" i="8"/>
  <c r="AA47" i="8"/>
  <c r="W15" i="8"/>
  <c r="X15" i="8" s="1"/>
  <c r="AC15" i="8"/>
  <c r="AD15" i="8" s="1"/>
  <c r="S15" i="8"/>
  <c r="U47" i="8" l="1"/>
  <c r="O48" i="8"/>
  <c r="P48" i="8" s="1"/>
  <c r="M48" i="8"/>
  <c r="N48" i="8" s="1"/>
  <c r="L49" i="8"/>
  <c r="AA48" i="8"/>
  <c r="Z16" i="8"/>
  <c r="Q16" i="8"/>
  <c r="Y16" i="8"/>
  <c r="AG16" i="8" s="1"/>
  <c r="T16" i="8"/>
  <c r="U48" i="8" l="1"/>
  <c r="O49" i="8"/>
  <c r="P49" i="8" s="1"/>
  <c r="M49" i="8"/>
  <c r="N49" i="8" s="1"/>
  <c r="L50" i="8"/>
  <c r="AA49" i="8"/>
  <c r="V16" i="8"/>
  <c r="AB16" i="8"/>
  <c r="R16" i="8"/>
  <c r="AF16" i="8" s="1"/>
  <c r="U49" i="8" l="1"/>
  <c r="O50" i="8"/>
  <c r="P50" i="8" s="1"/>
  <c r="M50" i="8"/>
  <c r="N50" i="8" s="1"/>
  <c r="AH16" i="8"/>
  <c r="AE16" i="8"/>
  <c r="L51" i="8"/>
  <c r="AA50" i="8"/>
  <c r="W16" i="8"/>
  <c r="X16" i="8" s="1"/>
  <c r="AC16" i="8"/>
  <c r="AD16" i="8" s="1"/>
  <c r="S16" i="8"/>
  <c r="U50" i="8" l="1"/>
  <c r="M51" i="8"/>
  <c r="N51" i="8" s="1"/>
  <c r="O51" i="8"/>
  <c r="P51" i="8" s="1"/>
  <c r="L52" i="8"/>
  <c r="AA51" i="8"/>
  <c r="Z17" i="8"/>
  <c r="Q17" i="8"/>
  <c r="T17" i="8"/>
  <c r="Y17" i="8"/>
  <c r="AG17" i="8" s="1"/>
  <c r="U51" i="8" l="1"/>
  <c r="O52" i="8"/>
  <c r="P52" i="8" s="1"/>
  <c r="M52" i="8"/>
  <c r="N52" i="8" s="1"/>
  <c r="AE17" i="8"/>
  <c r="L53" i="8"/>
  <c r="AA52" i="8"/>
  <c r="V17" i="8"/>
  <c r="AB17" i="8"/>
  <c r="R17" i="8"/>
  <c r="AF17" i="8" s="1"/>
  <c r="U52" i="8" l="1"/>
  <c r="O53" i="8"/>
  <c r="P53" i="8" s="1"/>
  <c r="M53" i="8"/>
  <c r="N53" i="8" s="1"/>
  <c r="AH17" i="8"/>
  <c r="L54" i="8"/>
  <c r="AA53" i="8"/>
  <c r="W17" i="8"/>
  <c r="X17" i="8" s="1"/>
  <c r="AC17" i="8"/>
  <c r="AD17" i="8" s="1"/>
  <c r="S17" i="8"/>
  <c r="U53" i="8" l="1"/>
  <c r="M54" i="8"/>
  <c r="N54" i="8" s="1"/>
  <c r="O54" i="8"/>
  <c r="P54" i="8" s="1"/>
  <c r="L55" i="8"/>
  <c r="AA54" i="8"/>
  <c r="Z18" i="8"/>
  <c r="Q18" i="8"/>
  <c r="T18" i="8"/>
  <c r="Y18" i="8"/>
  <c r="AG18" i="8" s="1"/>
  <c r="U54" i="8" l="1"/>
  <c r="M55" i="8"/>
  <c r="N55" i="8" s="1"/>
  <c r="O55" i="8"/>
  <c r="P55" i="8" s="1"/>
  <c r="AE18" i="8"/>
  <c r="L56" i="8"/>
  <c r="AA55" i="8"/>
  <c r="V18" i="8"/>
  <c r="AB18" i="8"/>
  <c r="R18" i="8"/>
  <c r="AF18" i="8" s="1"/>
  <c r="U55" i="8" l="1"/>
  <c r="O56" i="8"/>
  <c r="P56" i="8" s="1"/>
  <c r="M56" i="8"/>
  <c r="N56" i="8" s="1"/>
  <c r="AH18" i="8"/>
  <c r="L57" i="8"/>
  <c r="AA56" i="8"/>
  <c r="W18" i="8"/>
  <c r="X18" i="8" s="1"/>
  <c r="AC18" i="8"/>
  <c r="AD18" i="8" s="1"/>
  <c r="S18" i="8"/>
  <c r="U56" i="8" l="1"/>
  <c r="O57" i="8"/>
  <c r="P57" i="8" s="1"/>
  <c r="M57" i="8"/>
  <c r="N57" i="8" s="1"/>
  <c r="L58" i="8"/>
  <c r="AA57" i="8"/>
  <c r="Z19" i="8"/>
  <c r="Q19" i="8"/>
  <c r="Y19" i="8"/>
  <c r="AG19" i="8" s="1"/>
  <c r="T19" i="8"/>
  <c r="U57" i="8" l="1"/>
  <c r="O58" i="8"/>
  <c r="P58" i="8" s="1"/>
  <c r="M58" i="8"/>
  <c r="N58" i="8" s="1"/>
  <c r="L59" i="8"/>
  <c r="AA58" i="8"/>
  <c r="V19" i="8"/>
  <c r="AB19" i="8"/>
  <c r="R19" i="8"/>
  <c r="AF19" i="8" s="1"/>
  <c r="U58" i="8" l="1"/>
  <c r="M59" i="8"/>
  <c r="N59" i="8" s="1"/>
  <c r="O59" i="8"/>
  <c r="P59" i="8" s="1"/>
  <c r="AH19" i="8"/>
  <c r="AE19" i="8"/>
  <c r="L60" i="8"/>
  <c r="AA59" i="8"/>
  <c r="W19" i="8"/>
  <c r="X19" i="8" s="1"/>
  <c r="AC19" i="8"/>
  <c r="AD19" i="8" s="1"/>
  <c r="S19" i="8"/>
  <c r="U59" i="8" l="1"/>
  <c r="O60" i="8"/>
  <c r="P60" i="8" s="1"/>
  <c r="M60" i="8"/>
  <c r="N60" i="8" s="1"/>
  <c r="L61" i="8"/>
  <c r="AA60" i="8"/>
  <c r="Z20" i="8"/>
  <c r="Q20" i="8"/>
  <c r="Y20" i="8"/>
  <c r="AG20" i="8" s="1"/>
  <c r="T20" i="8"/>
  <c r="U60" i="8" l="1"/>
  <c r="O61" i="8"/>
  <c r="P61" i="8" s="1"/>
  <c r="M61" i="8"/>
  <c r="N61" i="8" s="1"/>
  <c r="L62" i="8"/>
  <c r="AA61" i="8"/>
  <c r="V20" i="8"/>
  <c r="AB20" i="8"/>
  <c r="R20" i="8"/>
  <c r="AF20" i="8" s="1"/>
  <c r="U61" i="8" l="1"/>
  <c r="M62" i="8"/>
  <c r="N62" i="8" s="1"/>
  <c r="O62" i="8"/>
  <c r="P62" i="8" s="1"/>
  <c r="AH20" i="8"/>
  <c r="AE20" i="8"/>
  <c r="L63" i="8"/>
  <c r="AA62" i="8"/>
  <c r="W20" i="8"/>
  <c r="X20" i="8" s="1"/>
  <c r="AC20" i="8"/>
  <c r="AD20" i="8" s="1"/>
  <c r="S20" i="8"/>
  <c r="U62" i="8" l="1"/>
  <c r="M63" i="8"/>
  <c r="N63" i="8" s="1"/>
  <c r="O63" i="8"/>
  <c r="P63" i="8" s="1"/>
  <c r="L64" i="8"/>
  <c r="AA63" i="8"/>
  <c r="Z21" i="8"/>
  <c r="Q21" i="8"/>
  <c r="T21" i="8"/>
  <c r="Y21" i="8"/>
  <c r="AG21" i="8" s="1"/>
  <c r="U63" i="8" l="1"/>
  <c r="O64" i="8"/>
  <c r="P64" i="8" s="1"/>
  <c r="M64" i="8"/>
  <c r="N64" i="8" s="1"/>
  <c r="AE21" i="8"/>
  <c r="L65" i="8"/>
  <c r="AA64" i="8"/>
  <c r="V21" i="8"/>
  <c r="AB21" i="8"/>
  <c r="R21" i="8"/>
  <c r="AF21" i="8" s="1"/>
  <c r="U64" i="8" l="1"/>
  <c r="M65" i="8"/>
  <c r="N65" i="8" s="1"/>
  <c r="O65" i="8"/>
  <c r="P65" i="8" s="1"/>
  <c r="AH21" i="8"/>
  <c r="L66" i="8"/>
  <c r="AA65" i="8"/>
  <c r="W21" i="8"/>
  <c r="X21" i="8" s="1"/>
  <c r="AC21" i="8"/>
  <c r="AD21" i="8" s="1"/>
  <c r="S21" i="8"/>
  <c r="U65" i="8" l="1"/>
  <c r="O66" i="8"/>
  <c r="P66" i="8" s="1"/>
  <c r="M66" i="8"/>
  <c r="N66" i="8" s="1"/>
  <c r="L67" i="8"/>
  <c r="AA66" i="8"/>
  <c r="Z22" i="8"/>
  <c r="Q22" i="8"/>
  <c r="Y22" i="8"/>
  <c r="AG22" i="8" s="1"/>
  <c r="T22" i="8"/>
  <c r="U66" i="8" l="1"/>
  <c r="M67" i="8"/>
  <c r="N67" i="8" s="1"/>
  <c r="O67" i="8"/>
  <c r="P67" i="8" s="1"/>
  <c r="AE22" i="8"/>
  <c r="L68" i="8"/>
  <c r="AA67" i="8"/>
  <c r="V22" i="8"/>
  <c r="AB22" i="8"/>
  <c r="R22" i="8"/>
  <c r="AF22" i="8" s="1"/>
  <c r="U67" i="8" l="1"/>
  <c r="O68" i="8"/>
  <c r="P68" i="8" s="1"/>
  <c r="M68" i="8"/>
  <c r="N68" i="8" s="1"/>
  <c r="AH22" i="8"/>
  <c r="L69" i="8"/>
  <c r="AA68" i="8"/>
  <c r="W22" i="8"/>
  <c r="X22" i="8" s="1"/>
  <c r="AC22" i="8"/>
  <c r="AD22" i="8" s="1"/>
  <c r="S22" i="8"/>
  <c r="U68" i="8" l="1"/>
  <c r="O69" i="8"/>
  <c r="P69" i="8" s="1"/>
  <c r="M69" i="8"/>
  <c r="N69" i="8" s="1"/>
  <c r="L70" i="8"/>
  <c r="AA69" i="8"/>
  <c r="Z23" i="8"/>
  <c r="Q23" i="8"/>
  <c r="T23" i="8"/>
  <c r="Y23" i="8"/>
  <c r="AG23" i="8" s="1"/>
  <c r="U69" i="8" l="1"/>
  <c r="O70" i="8"/>
  <c r="P70" i="8" s="1"/>
  <c r="M70" i="8"/>
  <c r="N70" i="8" s="1"/>
  <c r="AE23" i="8"/>
  <c r="L71" i="8"/>
  <c r="AA70" i="8"/>
  <c r="V23" i="8"/>
  <c r="AB23" i="8"/>
  <c r="R23" i="8"/>
  <c r="AF23" i="8" s="1"/>
  <c r="U70" i="8" l="1"/>
  <c r="M71" i="8"/>
  <c r="N71" i="8" s="1"/>
  <c r="O71" i="8"/>
  <c r="P71" i="8" s="1"/>
  <c r="AH23" i="8"/>
  <c r="L72" i="8"/>
  <c r="AA71" i="8"/>
  <c r="W23" i="8"/>
  <c r="X23" i="8" s="1"/>
  <c r="AC23" i="8"/>
  <c r="AD23" i="8" s="1"/>
  <c r="S23" i="8"/>
  <c r="U71" i="8" l="1"/>
  <c r="O72" i="8"/>
  <c r="P72" i="8" s="1"/>
  <c r="M72" i="8"/>
  <c r="N72" i="8" s="1"/>
  <c r="L73" i="8"/>
  <c r="AA72" i="8"/>
  <c r="Z24" i="8"/>
  <c r="Q24" i="8"/>
  <c r="T24" i="8"/>
  <c r="Y24" i="8"/>
  <c r="AG24" i="8" s="1"/>
  <c r="U72" i="8" l="1"/>
  <c r="M73" i="8"/>
  <c r="N73" i="8" s="1"/>
  <c r="O73" i="8"/>
  <c r="P73" i="8" s="1"/>
  <c r="AE24" i="8"/>
  <c r="L74" i="8"/>
  <c r="AA73" i="8"/>
  <c r="V24" i="8"/>
  <c r="AB24" i="8"/>
  <c r="R24" i="8"/>
  <c r="AF24" i="8" s="1"/>
  <c r="U73" i="8" l="1"/>
  <c r="O74" i="8"/>
  <c r="P74" i="8" s="1"/>
  <c r="M74" i="8"/>
  <c r="N74" i="8" s="1"/>
  <c r="AH24" i="8"/>
  <c r="L75" i="8"/>
  <c r="AA74" i="8"/>
  <c r="W24" i="8"/>
  <c r="X24" i="8" s="1"/>
  <c r="AC24" i="8"/>
  <c r="AD24" i="8" s="1"/>
  <c r="S24" i="8"/>
  <c r="U74" i="8" l="1"/>
  <c r="M75" i="8"/>
  <c r="N75" i="8" s="1"/>
  <c r="O75" i="8"/>
  <c r="P75" i="8" s="1"/>
  <c r="L76" i="8"/>
  <c r="AA75" i="8"/>
  <c r="Z25" i="8"/>
  <c r="Q25" i="8"/>
  <c r="Y25" i="8"/>
  <c r="AG25" i="8" s="1"/>
  <c r="T25" i="8"/>
  <c r="U75" i="8" l="1"/>
  <c r="O76" i="8"/>
  <c r="P76" i="8" s="1"/>
  <c r="M76" i="8"/>
  <c r="N76" i="8" s="1"/>
  <c r="AE25" i="8"/>
  <c r="L77" i="8"/>
  <c r="AA76" i="8"/>
  <c r="V25" i="8"/>
  <c r="AB25" i="8"/>
  <c r="R25" i="8"/>
  <c r="AF25" i="8" s="1"/>
  <c r="U76" i="8" l="1"/>
  <c r="O77" i="8"/>
  <c r="P77" i="8" s="1"/>
  <c r="M77" i="8"/>
  <c r="N77" i="8" s="1"/>
  <c r="AH25" i="8"/>
  <c r="L78" i="8"/>
  <c r="AA77" i="8"/>
  <c r="W25" i="8"/>
  <c r="X25" i="8" s="1"/>
  <c r="AC25" i="8"/>
  <c r="AD25" i="8" s="1"/>
  <c r="S25" i="8"/>
  <c r="U77" i="8" l="1"/>
  <c r="O78" i="8"/>
  <c r="P78" i="8" s="1"/>
  <c r="M78" i="8"/>
  <c r="N78" i="8" s="1"/>
  <c r="L79" i="8"/>
  <c r="AA78" i="8"/>
  <c r="Z26" i="8"/>
  <c r="Q26" i="8"/>
  <c r="T26" i="8"/>
  <c r="Y26" i="8"/>
  <c r="AG26" i="8" s="1"/>
  <c r="U78" i="8" l="1"/>
  <c r="M79" i="8"/>
  <c r="N79" i="8" s="1"/>
  <c r="O79" i="8"/>
  <c r="P79" i="8" s="1"/>
  <c r="AE26" i="8"/>
  <c r="L80" i="8"/>
  <c r="AA79" i="8"/>
  <c r="V26" i="8"/>
  <c r="AB26" i="8"/>
  <c r="R26" i="8"/>
  <c r="AF26" i="8" s="1"/>
  <c r="U79" i="8" l="1"/>
  <c r="O80" i="8"/>
  <c r="P80" i="8" s="1"/>
  <c r="M80" i="8"/>
  <c r="N80" i="8" s="1"/>
  <c r="AH26" i="8"/>
  <c r="L81" i="8"/>
  <c r="AA80" i="8"/>
  <c r="W26" i="8"/>
  <c r="X26" i="8" s="1"/>
  <c r="AC26" i="8"/>
  <c r="AD26" i="8" s="1"/>
  <c r="S26" i="8"/>
  <c r="U80" i="8" l="1"/>
  <c r="M81" i="8"/>
  <c r="N81" i="8" s="1"/>
  <c r="O81" i="8"/>
  <c r="P81" i="8" s="1"/>
  <c r="L82" i="8"/>
  <c r="AA81" i="8"/>
  <c r="Z27" i="8"/>
  <c r="Q27" i="8"/>
  <c r="T27" i="8"/>
  <c r="Y27" i="8"/>
  <c r="AG27" i="8" s="1"/>
  <c r="U81" i="8" l="1"/>
  <c r="O82" i="8"/>
  <c r="P82" i="8" s="1"/>
  <c r="M82" i="8"/>
  <c r="N82" i="8" s="1"/>
  <c r="AE27" i="8"/>
  <c r="L83" i="8"/>
  <c r="AA82" i="8"/>
  <c r="V27" i="8"/>
  <c r="AB27" i="8"/>
  <c r="R27" i="8"/>
  <c r="AF27" i="8" s="1"/>
  <c r="U82" i="8" l="1"/>
  <c r="M83" i="8"/>
  <c r="N83" i="8" s="1"/>
  <c r="O83" i="8"/>
  <c r="P83" i="8" s="1"/>
  <c r="AH27" i="8"/>
  <c r="L84" i="8"/>
  <c r="AA83" i="8"/>
  <c r="W27" i="8"/>
  <c r="X27" i="8" s="1"/>
  <c r="AC27" i="8"/>
  <c r="AD27" i="8" s="1"/>
  <c r="S27" i="8"/>
  <c r="U83" i="8" l="1"/>
  <c r="O84" i="8"/>
  <c r="P84" i="8" s="1"/>
  <c r="M84" i="8"/>
  <c r="N84" i="8" s="1"/>
  <c r="L85" i="8"/>
  <c r="AA84" i="8"/>
  <c r="Z28" i="8"/>
  <c r="Q28" i="8"/>
  <c r="T28" i="8"/>
  <c r="Y28" i="8"/>
  <c r="AG28" i="8" s="1"/>
  <c r="U84" i="8" l="1"/>
  <c r="O85" i="8"/>
  <c r="P85" i="8" s="1"/>
  <c r="M85" i="8"/>
  <c r="N85" i="8" s="1"/>
  <c r="AE28" i="8"/>
  <c r="L86" i="8"/>
  <c r="AA85" i="8"/>
  <c r="V28" i="8"/>
  <c r="AB28" i="8"/>
  <c r="R28" i="8"/>
  <c r="AF28" i="8" s="1"/>
  <c r="U85" i="8" l="1"/>
  <c r="O86" i="8"/>
  <c r="P86" i="8" s="1"/>
  <c r="M86" i="8"/>
  <c r="N86" i="8" s="1"/>
  <c r="AH28" i="8"/>
  <c r="L87" i="8"/>
  <c r="AA86" i="8"/>
  <c r="W28" i="8"/>
  <c r="X28" i="8" s="1"/>
  <c r="AC28" i="8"/>
  <c r="AD28" i="8" s="1"/>
  <c r="S28" i="8"/>
  <c r="U86" i="8" l="1"/>
  <c r="M87" i="8"/>
  <c r="N87" i="8" s="1"/>
  <c r="O87" i="8"/>
  <c r="P87" i="8" s="1"/>
  <c r="L88" i="8"/>
  <c r="AA87" i="8"/>
  <c r="Z29" i="8"/>
  <c r="Q29" i="8"/>
  <c r="T29" i="8"/>
  <c r="Y29" i="8"/>
  <c r="AG29" i="8" s="1"/>
  <c r="U87" i="8" l="1"/>
  <c r="O88" i="8"/>
  <c r="P88" i="8" s="1"/>
  <c r="M88" i="8"/>
  <c r="U88" i="8" s="1"/>
  <c r="L89" i="8"/>
  <c r="U89" i="8" s="1"/>
  <c r="AH88" i="8"/>
  <c r="AF88" i="8"/>
  <c r="AG88" i="8"/>
  <c r="AA88" i="8"/>
  <c r="AE88" i="8" s="1"/>
  <c r="V29" i="8"/>
  <c r="AB29" i="8"/>
  <c r="R29" i="8"/>
  <c r="AF29" i="8" s="1"/>
  <c r="N88" i="8" l="1"/>
  <c r="P89" i="8"/>
  <c r="N89" i="8"/>
  <c r="AE89" i="8"/>
  <c r="M89" i="8"/>
  <c r="O89" i="8"/>
  <c r="AH29" i="8"/>
  <c r="AE29" i="8"/>
  <c r="L90" i="8"/>
  <c r="U90" i="8" s="1"/>
  <c r="AG89" i="8"/>
  <c r="AH89" i="8"/>
  <c r="AF89" i="8"/>
  <c r="AA89" i="8"/>
  <c r="AD89" i="8"/>
  <c r="W29" i="8"/>
  <c r="X29" i="8" s="1"/>
  <c r="AC29" i="8"/>
  <c r="AD29" i="8" s="1"/>
  <c r="S29" i="8"/>
  <c r="N90" i="8" l="1"/>
  <c r="P90" i="8"/>
  <c r="AE90" i="8"/>
  <c r="O90" i="8"/>
  <c r="M90" i="8"/>
  <c r="L91" i="8"/>
  <c r="U91" i="8" s="1"/>
  <c r="AH90" i="8"/>
  <c r="AF90" i="8"/>
  <c r="AG90" i="8"/>
  <c r="AA90" i="8"/>
  <c r="AD90" i="8"/>
  <c r="Z30" i="8"/>
  <c r="P91" i="8" l="1"/>
  <c r="N91" i="8"/>
  <c r="M91" i="8"/>
  <c r="AE91" i="8"/>
  <c r="O91" i="8"/>
  <c r="L92" i="8"/>
  <c r="U92" i="8" s="1"/>
  <c r="AH91" i="8"/>
  <c r="AG91" i="8"/>
  <c r="AF91" i="8"/>
  <c r="AA91" i="8"/>
  <c r="AD91" i="8"/>
  <c r="AB30" i="8"/>
  <c r="Q30" i="8"/>
  <c r="Y30" i="8"/>
  <c r="AG30" i="8" s="1"/>
  <c r="T30" i="8"/>
  <c r="P92" i="8" l="1"/>
  <c r="N92" i="8"/>
  <c r="AE92" i="8"/>
  <c r="O92" i="8"/>
  <c r="M92" i="8"/>
  <c r="AE30" i="8"/>
  <c r="L93" i="8"/>
  <c r="U93" i="8" s="1"/>
  <c r="AH92" i="8"/>
  <c r="AF92" i="8"/>
  <c r="AG92" i="8"/>
  <c r="AD92" i="8"/>
  <c r="AA92" i="8"/>
  <c r="V30" i="8"/>
  <c r="R30" i="8"/>
  <c r="AF30" i="8" s="1"/>
  <c r="P93" i="8" l="1"/>
  <c r="N93" i="8"/>
  <c r="AE93" i="8"/>
  <c r="O93" i="8"/>
  <c r="M93" i="8"/>
  <c r="AH30" i="8"/>
  <c r="L94" i="8"/>
  <c r="U94" i="8" s="1"/>
  <c r="AH93" i="8"/>
  <c r="AG93" i="8"/>
  <c r="AF93" i="8"/>
  <c r="AA93" i="8"/>
  <c r="AD93" i="8"/>
  <c r="W30" i="8"/>
  <c r="X30" i="8" s="1"/>
  <c r="AC30" i="8"/>
  <c r="AD30" i="8" s="1"/>
  <c r="S30" i="8"/>
  <c r="N94" i="8" l="1"/>
  <c r="P94" i="8"/>
  <c r="O94" i="8"/>
  <c r="M94" i="8"/>
  <c r="AE94" i="8"/>
  <c r="L95" i="8"/>
  <c r="U95" i="8" s="1"/>
  <c r="AH94" i="8"/>
  <c r="AF94" i="8"/>
  <c r="AG94" i="8"/>
  <c r="AA94" i="8"/>
  <c r="AD94" i="8"/>
  <c r="Z31" i="8"/>
  <c r="Q31" i="8"/>
  <c r="T31" i="8"/>
  <c r="Y31" i="8"/>
  <c r="AG31" i="8" s="1"/>
  <c r="P95" i="8" l="1"/>
  <c r="N95" i="8"/>
  <c r="M95" i="8"/>
  <c r="AE95" i="8"/>
  <c r="O95" i="8"/>
  <c r="L96" i="8"/>
  <c r="U96" i="8" s="1"/>
  <c r="AG95" i="8"/>
  <c r="AH95" i="8"/>
  <c r="AF95" i="8"/>
  <c r="AA95" i="8"/>
  <c r="AD95" i="8"/>
  <c r="V31" i="8"/>
  <c r="AB31" i="8"/>
  <c r="R31" i="8"/>
  <c r="AF31" i="8" s="1"/>
  <c r="P96" i="8" l="1"/>
  <c r="N96" i="8"/>
  <c r="AE96" i="8"/>
  <c r="O96" i="8"/>
  <c r="M96" i="8"/>
  <c r="AH31" i="8"/>
  <c r="AE31" i="8"/>
  <c r="L97" i="8"/>
  <c r="U97" i="8" s="1"/>
  <c r="AH96" i="8"/>
  <c r="AF96" i="8"/>
  <c r="AG96" i="8"/>
  <c r="AA96" i="8"/>
  <c r="AD96" i="8"/>
  <c r="W31" i="8"/>
  <c r="X31" i="8" s="1"/>
  <c r="AC31" i="8"/>
  <c r="AD31" i="8" s="1"/>
  <c r="S31" i="8"/>
  <c r="P97" i="8" l="1"/>
  <c r="N97" i="8"/>
  <c r="AE97" i="8"/>
  <c r="O97" i="8"/>
  <c r="M97" i="8"/>
  <c r="L98" i="8"/>
  <c r="U98" i="8" s="1"/>
  <c r="AG97" i="8"/>
  <c r="AF97" i="8"/>
  <c r="AH97" i="8"/>
  <c r="AA97" i="8"/>
  <c r="AD97" i="8"/>
  <c r="Z32" i="8"/>
  <c r="Q32" i="8"/>
  <c r="T32" i="8"/>
  <c r="Y32" i="8"/>
  <c r="AG32" i="8" s="1"/>
  <c r="N98" i="8" l="1"/>
  <c r="P98" i="8"/>
  <c r="O98" i="8"/>
  <c r="M98" i="8"/>
  <c r="AE98" i="8"/>
  <c r="AE32" i="8"/>
  <c r="L99" i="8"/>
  <c r="U99" i="8" s="1"/>
  <c r="AH98" i="8"/>
  <c r="AF98" i="8"/>
  <c r="AG98" i="8"/>
  <c r="AA98" i="8"/>
  <c r="AD98" i="8"/>
  <c r="V32" i="8"/>
  <c r="AB32" i="8"/>
  <c r="R32" i="8"/>
  <c r="AF32" i="8" s="1"/>
  <c r="N99" i="8" l="1"/>
  <c r="P99" i="8"/>
  <c r="M99" i="8"/>
  <c r="O99" i="8"/>
  <c r="AE99" i="8"/>
  <c r="AH32" i="8"/>
  <c r="L100" i="8"/>
  <c r="U100" i="8" s="1"/>
  <c r="AH99" i="8"/>
  <c r="AG99" i="8"/>
  <c r="AF99" i="8"/>
  <c r="AA99" i="8"/>
  <c r="AD99" i="8"/>
  <c r="W32" i="8"/>
  <c r="X32" i="8" s="1"/>
  <c r="AC32" i="8"/>
  <c r="AD32" i="8" s="1"/>
  <c r="S32" i="8"/>
  <c r="P100" i="8" l="1"/>
  <c r="N100" i="8"/>
  <c r="AE100" i="8"/>
  <c r="O100" i="8"/>
  <c r="M100" i="8"/>
  <c r="L101" i="8"/>
  <c r="U101" i="8" s="1"/>
  <c r="AH100" i="8"/>
  <c r="AF100" i="8"/>
  <c r="AG100" i="8"/>
  <c r="AA100" i="8"/>
  <c r="AD100" i="8"/>
  <c r="Z33" i="8"/>
  <c r="Q33" i="8"/>
  <c r="T33" i="8"/>
  <c r="Y33" i="8"/>
  <c r="AG33" i="8" s="1"/>
  <c r="P101" i="8" l="1"/>
  <c r="N101" i="8"/>
  <c r="AE101" i="8"/>
  <c r="O101" i="8"/>
  <c r="M101" i="8"/>
  <c r="AE33" i="8"/>
  <c r="L102" i="8"/>
  <c r="U102" i="8" s="1"/>
  <c r="AH101" i="8"/>
  <c r="AG101" i="8"/>
  <c r="AF101" i="8"/>
  <c r="AA101" i="8"/>
  <c r="AD101" i="8"/>
  <c r="V33" i="8"/>
  <c r="AB33" i="8"/>
  <c r="R33" i="8"/>
  <c r="AF33" i="8" s="1"/>
  <c r="N102" i="8" l="1"/>
  <c r="P102" i="8"/>
  <c r="O102" i="8"/>
  <c r="M102" i="8"/>
  <c r="AE102" i="8"/>
  <c r="AH33" i="8"/>
  <c r="AH102" i="8"/>
  <c r="AF102" i="8"/>
  <c r="AG102" i="8"/>
  <c r="AA102" i="8"/>
  <c r="AD102" i="8"/>
  <c r="W33" i="8"/>
  <c r="X33" i="8" s="1"/>
  <c r="AC33" i="8"/>
  <c r="AD33" i="8" s="1"/>
  <c r="S33" i="8"/>
  <c r="Z34" i="8" l="1"/>
  <c r="Q34" i="8"/>
  <c r="T34" i="8"/>
  <c r="Y34" i="8"/>
  <c r="AG34" i="8" s="1"/>
  <c r="AE34" i="8" l="1"/>
  <c r="V34" i="8"/>
  <c r="AB34" i="8"/>
  <c r="R34" i="8"/>
  <c r="AF34" i="8" s="1"/>
  <c r="AH34" i="8" l="1"/>
  <c r="W34" i="8"/>
  <c r="X34" i="8" s="1"/>
  <c r="AC34" i="8"/>
  <c r="AD34" i="8" s="1"/>
  <c r="S34" i="8"/>
  <c r="Z35" i="8" l="1"/>
  <c r="Q35" i="8"/>
  <c r="T35" i="8"/>
  <c r="Y35" i="8"/>
  <c r="AG35" i="8" s="1"/>
  <c r="V35" i="8" l="1"/>
  <c r="AB35" i="8"/>
  <c r="R35" i="8"/>
  <c r="AF35" i="8" s="1"/>
  <c r="AH35" i="8" l="1"/>
  <c r="AE35" i="8"/>
  <c r="W35" i="8"/>
  <c r="X35" i="8" s="1"/>
  <c r="AC35" i="8"/>
  <c r="AD35" i="8" s="1"/>
  <c r="S35" i="8"/>
  <c r="Z36" i="8" l="1"/>
  <c r="Q36" i="8"/>
  <c r="T36" i="8"/>
  <c r="Y36" i="8"/>
  <c r="AG36" i="8" s="1"/>
  <c r="AE36" i="8" l="1"/>
  <c r="V36" i="8"/>
  <c r="AB36" i="8"/>
  <c r="R36" i="8"/>
  <c r="AF36" i="8" s="1"/>
  <c r="AH36" i="8" l="1"/>
  <c r="W36" i="8"/>
  <c r="X36" i="8" s="1"/>
  <c r="AC36" i="8"/>
  <c r="AD36" i="8" s="1"/>
  <c r="S36" i="8"/>
  <c r="Z37" i="8" l="1"/>
  <c r="Q37" i="8"/>
  <c r="T37" i="8"/>
  <c r="Y37" i="8"/>
  <c r="AG37" i="8" s="1"/>
  <c r="AE37" i="8" l="1"/>
  <c r="V37" i="8"/>
  <c r="AB37" i="8"/>
  <c r="R37" i="8"/>
  <c r="AF37" i="8" s="1"/>
  <c r="AH37" i="8" l="1"/>
  <c r="W37" i="8"/>
  <c r="X37" i="8" s="1"/>
  <c r="AC37" i="8"/>
  <c r="AD37" i="8" s="1"/>
  <c r="S37" i="8"/>
  <c r="Z38" i="8" l="1"/>
  <c r="Q38" i="8"/>
  <c r="T38" i="8"/>
  <c r="Y38" i="8"/>
  <c r="AG38" i="8" s="1"/>
  <c r="AE38" i="8" l="1"/>
  <c r="V38" i="8"/>
  <c r="AB38" i="8"/>
  <c r="R38" i="8"/>
  <c r="AF38" i="8" s="1"/>
  <c r="AH38" i="8" l="1"/>
  <c r="W38" i="8"/>
  <c r="X38" i="8" s="1"/>
  <c r="AC38" i="8"/>
  <c r="AD38" i="8" s="1"/>
  <c r="S38" i="8"/>
  <c r="Z39" i="8" l="1"/>
  <c r="Q39" i="8"/>
  <c r="T39" i="8"/>
  <c r="Y39" i="8"/>
  <c r="AG39" i="8" s="1"/>
  <c r="V39" i="8" l="1"/>
  <c r="AB39" i="8"/>
  <c r="R39" i="8"/>
  <c r="AF39" i="8" s="1"/>
  <c r="AH39" i="8" l="1"/>
  <c r="AE39" i="8"/>
  <c r="W39" i="8"/>
  <c r="X39" i="8" s="1"/>
  <c r="AC39" i="8"/>
  <c r="AD39" i="8" s="1"/>
  <c r="S39" i="8"/>
  <c r="Z40" i="8" l="1"/>
  <c r="Q40" i="8"/>
  <c r="Y40" i="8"/>
  <c r="AG40" i="8" s="1"/>
  <c r="T40" i="8"/>
  <c r="V40" i="8" l="1"/>
  <c r="AB40" i="8"/>
  <c r="R40" i="8"/>
  <c r="AF40" i="8" s="1"/>
  <c r="AH40" i="8" l="1"/>
  <c r="AE40" i="8"/>
  <c r="W40" i="8"/>
  <c r="X40" i="8" s="1"/>
  <c r="AC40" i="8"/>
  <c r="AD40" i="8" s="1"/>
  <c r="S40" i="8"/>
  <c r="Z41" i="8" l="1"/>
  <c r="Q41" i="8"/>
  <c r="Y41" i="8"/>
  <c r="AG41" i="8" s="1"/>
  <c r="T41" i="8"/>
  <c r="AE41" i="8" l="1"/>
  <c r="V41" i="8"/>
  <c r="AB41" i="8"/>
  <c r="R41" i="8"/>
  <c r="AF41" i="8" s="1"/>
  <c r="AH41" i="8" l="1"/>
  <c r="W41" i="8"/>
  <c r="X41" i="8" s="1"/>
  <c r="AC41" i="8"/>
  <c r="AD41" i="8" s="1"/>
  <c r="S41" i="8"/>
  <c r="Z42" i="8" l="1"/>
  <c r="AB42" i="8" l="1"/>
  <c r="Q42" i="8"/>
  <c r="T42" i="8"/>
  <c r="Y42" i="8"/>
  <c r="AG42" i="8" s="1"/>
  <c r="AE42" i="8" l="1"/>
  <c r="V42" i="8"/>
  <c r="R42" i="8"/>
  <c r="AF42" i="8" s="1"/>
  <c r="AH42" i="8" l="1"/>
  <c r="W42" i="8"/>
  <c r="X42" i="8" s="1"/>
  <c r="AC42" i="8"/>
  <c r="AD42" i="8" s="1"/>
  <c r="S42" i="8"/>
  <c r="Z43" i="8" l="1"/>
  <c r="Q43" i="8"/>
  <c r="Y43" i="8"/>
  <c r="AG43" i="8" s="1"/>
  <c r="T43" i="8"/>
  <c r="V43" i="8" l="1"/>
  <c r="AB43" i="8"/>
  <c r="R43" i="8"/>
  <c r="AF43" i="8" s="1"/>
  <c r="AH43" i="8" l="1"/>
  <c r="AE43" i="8"/>
  <c r="W43" i="8"/>
  <c r="X43" i="8" s="1"/>
  <c r="AC43" i="8"/>
  <c r="AD43" i="8" s="1"/>
  <c r="S43" i="8"/>
  <c r="Z44" i="8" l="1"/>
  <c r="Q44" i="8"/>
  <c r="Y44" i="8"/>
  <c r="AG44" i="8" s="1"/>
  <c r="T44" i="8"/>
  <c r="AE44" i="8" l="1"/>
  <c r="V44" i="8"/>
  <c r="AB44" i="8"/>
  <c r="R44" i="8"/>
  <c r="AF44" i="8" s="1"/>
  <c r="AH44" i="8" l="1"/>
  <c r="W44" i="8"/>
  <c r="X44" i="8" s="1"/>
  <c r="AC44" i="8"/>
  <c r="AD44" i="8" s="1"/>
  <c r="S44" i="8"/>
  <c r="Z45" i="8" l="1"/>
  <c r="Q45" i="8"/>
  <c r="Y45" i="8"/>
  <c r="AG45" i="8" s="1"/>
  <c r="T45" i="8"/>
  <c r="V45" i="8" l="1"/>
  <c r="AB45" i="8"/>
  <c r="R45" i="8"/>
  <c r="AF45" i="8" s="1"/>
  <c r="AH45" i="8" l="1"/>
  <c r="AE45" i="8"/>
  <c r="W45" i="8"/>
  <c r="X45" i="8" s="1"/>
  <c r="AC45" i="8"/>
  <c r="AD45" i="8" s="1"/>
  <c r="S45" i="8"/>
  <c r="Z46" i="8" l="1"/>
  <c r="Q46" i="8"/>
  <c r="Y46" i="8"/>
  <c r="AG46" i="8" s="1"/>
  <c r="T46" i="8"/>
  <c r="V46" i="8" l="1"/>
  <c r="AB46" i="8"/>
  <c r="R46" i="8"/>
  <c r="AF46" i="8" s="1"/>
  <c r="AH46" i="8" l="1"/>
  <c r="AE46" i="8"/>
  <c r="W46" i="8"/>
  <c r="X46" i="8" s="1"/>
  <c r="AC46" i="8"/>
  <c r="AD46" i="8" s="1"/>
  <c r="S46" i="8"/>
  <c r="Z47" i="8" l="1"/>
  <c r="Q47" i="8"/>
  <c r="T47" i="8"/>
  <c r="Y47" i="8"/>
  <c r="AG47" i="8" s="1"/>
  <c r="V47" i="8" l="1"/>
  <c r="AB47" i="8"/>
  <c r="R47" i="8"/>
  <c r="AF47" i="8" s="1"/>
  <c r="AH47" i="8" l="1"/>
  <c r="AE47" i="8"/>
  <c r="W47" i="8"/>
  <c r="X47" i="8" s="1"/>
  <c r="AC47" i="8"/>
  <c r="AD47" i="8" s="1"/>
  <c r="S47" i="8"/>
  <c r="Z48" i="8" l="1"/>
  <c r="Q48" i="8"/>
  <c r="T48" i="8"/>
  <c r="Y48" i="8"/>
  <c r="AG48" i="8" s="1"/>
  <c r="V48" i="8" l="1"/>
  <c r="AB48" i="8"/>
  <c r="R48" i="8"/>
  <c r="AF48" i="8" s="1"/>
  <c r="AH48" i="8" l="1"/>
  <c r="AE48" i="8"/>
  <c r="W48" i="8"/>
  <c r="X48" i="8" s="1"/>
  <c r="AC48" i="8"/>
  <c r="AD48" i="8" s="1"/>
  <c r="S48" i="8"/>
  <c r="Z49" i="8" l="1"/>
  <c r="Q49" i="8"/>
  <c r="Y49" i="8"/>
  <c r="AG49" i="8" s="1"/>
  <c r="T49" i="8"/>
  <c r="AE49" i="8" l="1"/>
  <c r="V49" i="8"/>
  <c r="AB49" i="8"/>
  <c r="R49" i="8"/>
  <c r="AF49" i="8" s="1"/>
  <c r="AH49" i="8" l="1"/>
  <c r="W49" i="8"/>
  <c r="X49" i="8" s="1"/>
  <c r="AC49" i="8"/>
  <c r="AD49" i="8" s="1"/>
  <c r="S49" i="8"/>
  <c r="Z50" i="8" l="1"/>
  <c r="Q50" i="8"/>
  <c r="T50" i="8"/>
  <c r="Y50" i="8"/>
  <c r="AG50" i="8" s="1"/>
  <c r="AE50" i="8" l="1"/>
  <c r="V50" i="8"/>
  <c r="AB50" i="8"/>
  <c r="R50" i="8"/>
  <c r="AF50" i="8" s="1"/>
  <c r="AH50" i="8" l="1"/>
  <c r="W50" i="8"/>
  <c r="X50" i="8" s="1"/>
  <c r="AC50" i="8"/>
  <c r="AD50" i="8" s="1"/>
  <c r="S50" i="8"/>
  <c r="Z51" i="8" l="1"/>
  <c r="Q51" i="8"/>
  <c r="T51" i="8"/>
  <c r="Y51" i="8"/>
  <c r="AG51" i="8" s="1"/>
  <c r="V51" i="8" l="1"/>
  <c r="AB51" i="8"/>
  <c r="R51" i="8"/>
  <c r="AF51" i="8" s="1"/>
  <c r="AH51" i="8" l="1"/>
  <c r="AE51" i="8"/>
  <c r="W51" i="8"/>
  <c r="X51" i="8" s="1"/>
  <c r="AC51" i="8"/>
  <c r="AD51" i="8" s="1"/>
  <c r="S51" i="8"/>
  <c r="Z52" i="8" l="1"/>
  <c r="Q52" i="8"/>
  <c r="T52" i="8"/>
  <c r="Y52" i="8"/>
  <c r="AG52" i="8" s="1"/>
  <c r="AE52" i="8" l="1"/>
  <c r="V52" i="8"/>
  <c r="AB52" i="8"/>
  <c r="R52" i="8"/>
  <c r="AF52" i="8" s="1"/>
  <c r="AH52" i="8" l="1"/>
  <c r="W52" i="8"/>
  <c r="X52" i="8" s="1"/>
  <c r="AC52" i="8"/>
  <c r="AD52" i="8" s="1"/>
  <c r="S52" i="8"/>
  <c r="Z53" i="8" l="1"/>
  <c r="Q53" i="8"/>
  <c r="T53" i="8"/>
  <c r="Y53" i="8"/>
  <c r="AG53" i="8" s="1"/>
  <c r="AE53" i="8" l="1"/>
  <c r="V53" i="8"/>
  <c r="AB53" i="8"/>
  <c r="R53" i="8"/>
  <c r="AF53" i="8" s="1"/>
  <c r="AH53" i="8" l="1"/>
  <c r="W53" i="8"/>
  <c r="X53" i="8" s="1"/>
  <c r="AC53" i="8"/>
  <c r="AD53" i="8" s="1"/>
  <c r="S53" i="8"/>
  <c r="Z54" i="8" l="1"/>
  <c r="Q54" i="8"/>
  <c r="T54" i="8"/>
  <c r="Y54" i="8"/>
  <c r="AG54" i="8" s="1"/>
  <c r="AE54" i="8" l="1"/>
  <c r="V54" i="8"/>
  <c r="AB54" i="8"/>
  <c r="R54" i="8"/>
  <c r="AF54" i="8" s="1"/>
  <c r="AH54" i="8" l="1"/>
  <c r="W54" i="8"/>
  <c r="X54" i="8" s="1"/>
  <c r="AC54" i="8"/>
  <c r="AD54" i="8" s="1"/>
  <c r="S54" i="8"/>
  <c r="Z55" i="8" l="1"/>
  <c r="Q55" i="8"/>
  <c r="T55" i="8"/>
  <c r="Y55" i="8"/>
  <c r="AG55" i="8" s="1"/>
  <c r="V55" i="8" l="1"/>
  <c r="AB55" i="8"/>
  <c r="R55" i="8"/>
  <c r="AF55" i="8" s="1"/>
  <c r="AH55" i="8" l="1"/>
  <c r="AE55" i="8"/>
  <c r="W55" i="8"/>
  <c r="X55" i="8" s="1"/>
  <c r="AC55" i="8"/>
  <c r="AD55" i="8" s="1"/>
  <c r="S55" i="8"/>
  <c r="Z56" i="8" l="1"/>
  <c r="Q56" i="8"/>
  <c r="T56" i="8"/>
  <c r="Y56" i="8"/>
  <c r="AG56" i="8" s="1"/>
  <c r="AE56" i="8" l="1"/>
  <c r="V56" i="8"/>
  <c r="AB56" i="8"/>
  <c r="R56" i="8"/>
  <c r="AF56" i="8" s="1"/>
  <c r="AH56" i="8" l="1"/>
  <c r="W56" i="8"/>
  <c r="X56" i="8" s="1"/>
  <c r="AC56" i="8"/>
  <c r="AD56" i="8" s="1"/>
  <c r="S56" i="8"/>
  <c r="Z57" i="8" l="1"/>
  <c r="Q57" i="8"/>
  <c r="Y57" i="8"/>
  <c r="AG57" i="8" s="1"/>
  <c r="T57" i="8"/>
  <c r="V57" i="8" l="1"/>
  <c r="AB57" i="8"/>
  <c r="R57" i="8"/>
  <c r="AF57" i="8" s="1"/>
  <c r="AH57" i="8" l="1"/>
  <c r="AE57" i="8"/>
  <c r="W57" i="8"/>
  <c r="X57" i="8" s="1"/>
  <c r="AC57" i="8"/>
  <c r="AD57" i="8" s="1"/>
  <c r="S57" i="8"/>
  <c r="Z58" i="8" l="1"/>
  <c r="Q58" i="8"/>
  <c r="Y58" i="8"/>
  <c r="AG58" i="8" s="1"/>
  <c r="T58" i="8"/>
  <c r="AE58" i="8" l="1"/>
  <c r="V58" i="8"/>
  <c r="AB58" i="8"/>
  <c r="R58" i="8"/>
  <c r="AF58" i="8" s="1"/>
  <c r="AH58" i="8" l="1"/>
  <c r="W58" i="8"/>
  <c r="X58" i="8" s="1"/>
  <c r="AC58" i="8"/>
  <c r="AD58" i="8" s="1"/>
  <c r="S58" i="8"/>
  <c r="Z59" i="8" l="1"/>
  <c r="AB59" i="8" s="1"/>
  <c r="Q59" i="8"/>
  <c r="Y59" i="8"/>
  <c r="AG59" i="8" s="1"/>
  <c r="T59" i="8"/>
  <c r="V59" i="8" s="1"/>
  <c r="R59" i="8" l="1"/>
  <c r="AH59" i="8" l="1"/>
  <c r="AE59" i="8"/>
  <c r="AF59" i="8"/>
  <c r="AC59" i="8"/>
  <c r="AD59" i="8" s="1"/>
  <c r="W59" i="8"/>
  <c r="X59" i="8" s="1"/>
  <c r="S59" i="8"/>
  <c r="Z60" i="8" l="1"/>
  <c r="AB60" i="8" s="1"/>
  <c r="Q60" i="8"/>
  <c r="Y60" i="8"/>
  <c r="T60" i="8"/>
  <c r="V60" i="8" s="1"/>
  <c r="AG60" i="8" l="1"/>
  <c r="R60" i="8"/>
  <c r="AH60" i="8" l="1"/>
  <c r="AE60" i="8"/>
  <c r="AF60" i="8"/>
  <c r="W60" i="8"/>
  <c r="X60" i="8" s="1"/>
  <c r="AC60" i="8"/>
  <c r="AD60" i="8" s="1"/>
  <c r="S60" i="8"/>
  <c r="Z61" i="8" l="1"/>
  <c r="Q61" i="8"/>
  <c r="T61" i="8"/>
  <c r="V61" i="8" s="1"/>
  <c r="Y61" i="8"/>
  <c r="AG61" i="8" l="1"/>
  <c r="AE61" i="8"/>
  <c r="AB61" i="8"/>
  <c r="R61" i="8"/>
  <c r="AH61" i="8" l="1"/>
  <c r="AF61" i="8"/>
  <c r="W61" i="8"/>
  <c r="X61" i="8" s="1"/>
  <c r="AC61" i="8"/>
  <c r="AD61" i="8" s="1"/>
  <c r="S61" i="8"/>
  <c r="Z62" i="8" l="1"/>
  <c r="Q62" i="8"/>
  <c r="T62" i="8"/>
  <c r="V62" i="8" s="1"/>
  <c r="Y62" i="8"/>
  <c r="AG62" i="8" l="1"/>
  <c r="AE62" i="8"/>
  <c r="AB62" i="8"/>
  <c r="R62" i="8"/>
  <c r="AH62" i="8" l="1"/>
  <c r="AF62" i="8"/>
  <c r="W62" i="8"/>
  <c r="X62" i="8" s="1"/>
  <c r="AC62" i="8"/>
  <c r="AD62" i="8" s="1"/>
  <c r="S62" i="8"/>
  <c r="Z63" i="8" l="1"/>
  <c r="AB63" i="8" s="1"/>
  <c r="Q63" i="8"/>
  <c r="Y63" i="8"/>
  <c r="AG63" i="8" s="1"/>
  <c r="T63" i="8"/>
  <c r="V63" i="8" s="1"/>
  <c r="R63" i="8" l="1"/>
  <c r="AH63" i="8" l="1"/>
  <c r="AE63" i="8"/>
  <c r="AF63" i="8"/>
  <c r="AC63" i="8"/>
  <c r="AD63" i="8" s="1"/>
  <c r="W63" i="8"/>
  <c r="X63" i="8" s="1"/>
  <c r="S63" i="8"/>
  <c r="Z64" i="8" l="1"/>
  <c r="AB64" i="8" s="1"/>
  <c r="Q64" i="8"/>
  <c r="T64" i="8"/>
  <c r="V64" i="8" s="1"/>
  <c r="Y64" i="8"/>
  <c r="AG64" i="8" s="1"/>
  <c r="R64" i="8" l="1"/>
  <c r="AH64" i="8" l="1"/>
  <c r="AE64" i="8"/>
  <c r="AF64" i="8"/>
  <c r="AC64" i="8"/>
  <c r="AD64" i="8" s="1"/>
  <c r="W64" i="8"/>
  <c r="X64" i="8" s="1"/>
  <c r="S64" i="8"/>
  <c r="Z65" i="8" l="1"/>
  <c r="AB65" i="8" s="1"/>
  <c r="Q65" i="8"/>
  <c r="Y65" i="8"/>
  <c r="AG65" i="8" s="1"/>
  <c r="T65" i="8"/>
  <c r="V65" i="8" s="1"/>
  <c r="AE65" i="8" l="1"/>
  <c r="R65" i="8"/>
  <c r="AF65" i="8" l="1"/>
  <c r="W65" i="8"/>
  <c r="X65" i="8" s="1"/>
  <c r="AC65" i="8"/>
  <c r="AD65" i="8" s="1"/>
  <c r="AH65" i="8"/>
  <c r="S65" i="8"/>
  <c r="Z66" i="8" l="1"/>
  <c r="Q66" i="8"/>
  <c r="T66" i="8"/>
  <c r="V66" i="8" s="1"/>
  <c r="Y66" i="8"/>
  <c r="AG66" i="8" s="1"/>
  <c r="AE66" i="8" l="1"/>
  <c r="AB66" i="8"/>
  <c r="R66" i="8"/>
  <c r="AF66" i="8" l="1"/>
  <c r="W66" i="8"/>
  <c r="X66" i="8" s="1"/>
  <c r="AC66" i="8"/>
  <c r="AD66" i="8" s="1"/>
  <c r="AH66" i="8"/>
  <c r="S66" i="8"/>
  <c r="Z67" i="8" l="1"/>
  <c r="AB67" i="8" s="1"/>
  <c r="Q67" i="8"/>
  <c r="Y67" i="8"/>
  <c r="AG67" i="8" s="1"/>
  <c r="T67" i="8"/>
  <c r="V67" i="8" s="1"/>
  <c r="R67" i="8" l="1"/>
  <c r="AH67" i="8" l="1"/>
  <c r="AE67" i="8"/>
  <c r="AF67" i="8"/>
  <c r="W67" i="8"/>
  <c r="X67" i="8" s="1"/>
  <c r="AC67" i="8"/>
  <c r="AD67" i="8" s="1"/>
  <c r="S67" i="8"/>
  <c r="Z68" i="8" l="1"/>
  <c r="AB68" i="8" s="1"/>
  <c r="Q68" i="8"/>
  <c r="Y68" i="8"/>
  <c r="AG68" i="8" s="1"/>
  <c r="T68" i="8"/>
  <c r="V68" i="8" s="1"/>
  <c r="AE68" i="8" l="1"/>
  <c r="R68" i="8"/>
  <c r="AH68" i="8" l="1"/>
  <c r="AF68" i="8"/>
  <c r="W68" i="8"/>
  <c r="X68" i="8" s="1"/>
  <c r="AC68" i="8"/>
  <c r="AD68" i="8" s="1"/>
  <c r="S68" i="8"/>
  <c r="Z69" i="8" l="1"/>
  <c r="AB69" i="8" s="1"/>
  <c r="Q69" i="8"/>
  <c r="Y69" i="8"/>
  <c r="AG69" i="8" s="1"/>
  <c r="T69" i="8"/>
  <c r="V69" i="8" s="1"/>
  <c r="AE69" i="8" l="1"/>
  <c r="R69" i="8"/>
  <c r="AF69" i="8" l="1"/>
  <c r="W69" i="8"/>
  <c r="X69" i="8" s="1"/>
  <c r="AC69" i="8"/>
  <c r="AD69" i="8" s="1"/>
  <c r="AH69" i="8"/>
  <c r="S69" i="8"/>
  <c r="Z70" i="8" l="1"/>
  <c r="Q70" i="8"/>
  <c r="T70" i="8"/>
  <c r="V70" i="8" s="1"/>
  <c r="Y70" i="8"/>
  <c r="AG70" i="8" s="1"/>
  <c r="AB70" i="8" l="1"/>
  <c r="R70" i="8"/>
  <c r="AH70" i="8" l="1"/>
  <c r="AE70" i="8"/>
  <c r="AF70" i="8"/>
  <c r="W70" i="8"/>
  <c r="X70" i="8" s="1"/>
  <c r="AC70" i="8"/>
  <c r="AD70" i="8" s="1"/>
  <c r="S70" i="8"/>
  <c r="Z71" i="8" l="1"/>
  <c r="AB71" i="8" s="1"/>
  <c r="Q71" i="8"/>
  <c r="T71" i="8"/>
  <c r="V71" i="8" s="1"/>
  <c r="Y71" i="8"/>
  <c r="AG71" i="8" s="1"/>
  <c r="AE71" i="8" l="1"/>
  <c r="R71" i="8"/>
  <c r="AH71" i="8" l="1"/>
  <c r="AF71" i="8"/>
  <c r="W71" i="8"/>
  <c r="X71" i="8" s="1"/>
  <c r="AC71" i="8"/>
  <c r="AD71" i="8" s="1"/>
  <c r="S71" i="8"/>
  <c r="Z72" i="8" l="1"/>
  <c r="AB72" i="8" s="1"/>
  <c r="Q72" i="8"/>
  <c r="Y72" i="8"/>
  <c r="AG72" i="8" s="1"/>
  <c r="T72" i="8"/>
  <c r="V72" i="8" s="1"/>
  <c r="AE72" i="8" l="1"/>
  <c r="R72" i="8"/>
  <c r="AH72" i="8" l="1"/>
  <c r="AF72" i="8"/>
  <c r="AC72" i="8"/>
  <c r="AD72" i="8" s="1"/>
  <c r="W72" i="8"/>
  <c r="X72" i="8" s="1"/>
  <c r="S72" i="8"/>
  <c r="Z73" i="8" l="1"/>
  <c r="AB73" i="8" s="1"/>
  <c r="Q73" i="8"/>
  <c r="Y73" i="8"/>
  <c r="AG73" i="8" s="1"/>
  <c r="T73" i="8"/>
  <c r="V73" i="8" s="1"/>
  <c r="R73" i="8" l="1"/>
  <c r="AH73" i="8" l="1"/>
  <c r="AE73" i="8"/>
  <c r="AF73" i="8"/>
  <c r="W73" i="8"/>
  <c r="X73" i="8" s="1"/>
  <c r="AC73" i="8"/>
  <c r="AD73" i="8" s="1"/>
  <c r="S73" i="8"/>
  <c r="Z74" i="8" l="1"/>
  <c r="Q74" i="8"/>
  <c r="Y74" i="8"/>
  <c r="AG74" i="8" s="1"/>
  <c r="T74" i="8"/>
  <c r="V74" i="8" s="1"/>
  <c r="AE74" i="8" l="1"/>
  <c r="AB74" i="8"/>
  <c r="R74" i="8"/>
  <c r="AH74" i="8" l="1"/>
  <c r="AF74" i="8"/>
  <c r="AC74" i="8"/>
  <c r="AD74" i="8" s="1"/>
  <c r="W74" i="8"/>
  <c r="X74" i="8" s="1"/>
  <c r="S74" i="8"/>
  <c r="Z75" i="8" l="1"/>
  <c r="AB75" i="8" s="1"/>
  <c r="Q75" i="8"/>
  <c r="Y75" i="8"/>
  <c r="AG75" i="8" s="1"/>
  <c r="T75" i="8"/>
  <c r="V75" i="8" s="1"/>
  <c r="AE75" i="8" l="1"/>
  <c r="R75" i="8"/>
  <c r="AH75" i="8" l="1"/>
  <c r="AF75" i="8"/>
  <c r="W75" i="8"/>
  <c r="X75" i="8" s="1"/>
  <c r="AC75" i="8"/>
  <c r="AD75" i="8" s="1"/>
  <c r="S75" i="8"/>
  <c r="Z76" i="8" l="1"/>
  <c r="AB76" i="8" s="1"/>
  <c r="Q76" i="8"/>
  <c r="Y76" i="8"/>
  <c r="AG76" i="8" s="1"/>
  <c r="T76" i="8"/>
  <c r="V76" i="8" s="1"/>
  <c r="AE76" i="8" l="1"/>
  <c r="R76" i="8"/>
  <c r="AF76" i="8" l="1"/>
  <c r="AC76" i="8"/>
  <c r="AD76" i="8" s="1"/>
  <c r="W76" i="8"/>
  <c r="X76" i="8" s="1"/>
  <c r="AH76" i="8"/>
  <c r="S76" i="8"/>
  <c r="Z77" i="8" l="1"/>
  <c r="AB77" i="8" s="1"/>
  <c r="Q77" i="8"/>
  <c r="Y77" i="8"/>
  <c r="AG77" i="8" s="1"/>
  <c r="T77" i="8"/>
  <c r="V77" i="8" s="1"/>
  <c r="AE77" i="8" l="1"/>
  <c r="R77" i="8"/>
  <c r="AH77" i="8" l="1"/>
  <c r="AF77" i="8"/>
  <c r="W77" i="8"/>
  <c r="X77" i="8" s="1"/>
  <c r="AC77" i="8"/>
  <c r="AD77" i="8" s="1"/>
  <c r="S77" i="8"/>
  <c r="Z78" i="8" l="1"/>
  <c r="Q78" i="8"/>
  <c r="Y78" i="8"/>
  <c r="AG78" i="8" s="1"/>
  <c r="T78" i="8"/>
  <c r="V78" i="8" s="1"/>
  <c r="AE78" i="8" l="1"/>
  <c r="AB78" i="8"/>
  <c r="R78" i="8"/>
  <c r="AH78" i="8" l="1"/>
  <c r="AF78" i="8"/>
  <c r="AC78" i="8"/>
  <c r="AD78" i="8" s="1"/>
  <c r="W78" i="8"/>
  <c r="X78" i="8" s="1"/>
  <c r="S78" i="8"/>
  <c r="Z79" i="8" l="1"/>
  <c r="AB79" i="8" s="1"/>
  <c r="Q79" i="8"/>
  <c r="Y79" i="8"/>
  <c r="AG79" i="8" s="1"/>
  <c r="T79" i="8"/>
  <c r="V79" i="8" s="1"/>
  <c r="AE79" i="8" l="1"/>
  <c r="R79" i="8"/>
  <c r="AH79" i="8" l="1"/>
  <c r="AF79" i="8"/>
  <c r="AC79" i="8"/>
  <c r="AD79" i="8" s="1"/>
  <c r="W79" i="8"/>
  <c r="X79" i="8" s="1"/>
  <c r="S79" i="8"/>
  <c r="Z80" i="8" l="1"/>
  <c r="AB80" i="8" s="1"/>
  <c r="Q80" i="8"/>
  <c r="Y80" i="8"/>
  <c r="AG80" i="8" s="1"/>
  <c r="T80" i="8"/>
  <c r="V80" i="8" s="1"/>
  <c r="R80" i="8" l="1"/>
  <c r="AH80" i="8" l="1"/>
  <c r="AE80" i="8"/>
  <c r="AF80" i="8"/>
  <c r="AC80" i="8"/>
  <c r="AD80" i="8" s="1"/>
  <c r="W80" i="8"/>
  <c r="X80" i="8" s="1"/>
  <c r="S80" i="8"/>
  <c r="Z81" i="8" l="1"/>
  <c r="AB81" i="8" s="1"/>
  <c r="Q81" i="8"/>
  <c r="T81" i="8"/>
  <c r="V81" i="8" s="1"/>
  <c r="Y81" i="8"/>
  <c r="AG81" i="8" s="1"/>
  <c r="R81" i="8" l="1"/>
  <c r="AH81" i="8" l="1"/>
  <c r="AE81" i="8"/>
  <c r="AF81" i="8"/>
  <c r="W81" i="8"/>
  <c r="X81" i="8" s="1"/>
  <c r="AC81" i="8"/>
  <c r="AD81" i="8" s="1"/>
  <c r="S81" i="8"/>
  <c r="Z82" i="8" l="1"/>
  <c r="Q82" i="8"/>
  <c r="Y82" i="8"/>
  <c r="AG82" i="8" s="1"/>
  <c r="T82" i="8"/>
  <c r="V82" i="8" s="1"/>
  <c r="AB82" i="8" l="1"/>
  <c r="AE82" i="8"/>
  <c r="R82" i="8"/>
  <c r="AF82" i="8" l="1"/>
  <c r="AC82" i="8"/>
  <c r="AD82" i="8" s="1"/>
  <c r="W82" i="8"/>
  <c r="X82" i="8" s="1"/>
  <c r="AH82" i="8"/>
  <c r="S82" i="8"/>
  <c r="Z83" i="8" l="1"/>
  <c r="AB83" i="8" s="1"/>
  <c r="Q83" i="8"/>
  <c r="T83" i="8"/>
  <c r="V83" i="8" s="1"/>
  <c r="Y83" i="8"/>
  <c r="AG83" i="8" s="1"/>
  <c r="AE83" i="8" l="1"/>
  <c r="R83" i="8"/>
  <c r="AF83" i="8" l="1"/>
  <c r="W83" i="8"/>
  <c r="X83" i="8" s="1"/>
  <c r="AC83" i="8"/>
  <c r="AD83" i="8" s="1"/>
  <c r="AH83" i="8"/>
  <c r="S83" i="8"/>
  <c r="Z84" i="8" l="1"/>
  <c r="AB84" i="8" s="1"/>
  <c r="Q84" i="8"/>
  <c r="Y84" i="8"/>
  <c r="AG84" i="8" s="1"/>
  <c r="T84" i="8"/>
  <c r="V84" i="8" s="1"/>
  <c r="AE84" i="8" l="1"/>
  <c r="R84" i="8"/>
  <c r="AH84" i="8" l="1"/>
  <c r="AF84" i="8"/>
  <c r="W84" i="8"/>
  <c r="X84" i="8" s="1"/>
  <c r="AC84" i="8"/>
  <c r="AD84" i="8" s="1"/>
  <c r="S84" i="8"/>
  <c r="Z85" i="8" l="1"/>
  <c r="AB85" i="8" s="1"/>
  <c r="Q85" i="8"/>
  <c r="T85" i="8"/>
  <c r="V85" i="8" s="1"/>
  <c r="Y85" i="8"/>
  <c r="AG85" i="8" s="1"/>
  <c r="AE85" i="8" l="1"/>
  <c r="R85" i="8"/>
  <c r="AH85" i="8" l="1"/>
  <c r="AF85" i="8"/>
  <c r="AC85" i="8"/>
  <c r="AD85" i="8" s="1"/>
  <c r="W85" i="8"/>
  <c r="X85" i="8" s="1"/>
  <c r="S85" i="8"/>
  <c r="Z86" i="8" l="1"/>
  <c r="Q86" i="8"/>
  <c r="T86" i="8"/>
  <c r="V86" i="8" s="1"/>
  <c r="Y86" i="8"/>
  <c r="AG86" i="8" s="1"/>
  <c r="AE86" i="8" l="1"/>
  <c r="AB86" i="8"/>
  <c r="R86" i="8"/>
  <c r="AH86" i="8" l="1"/>
  <c r="AF86" i="8"/>
  <c r="AC86" i="8"/>
  <c r="AD86" i="8" s="1"/>
  <c r="W86" i="8"/>
  <c r="X86" i="8" s="1"/>
  <c r="S86" i="8"/>
  <c r="Z87" i="8" l="1"/>
  <c r="AB87" i="8" s="1"/>
  <c r="Q87" i="8"/>
  <c r="Y87" i="8"/>
  <c r="AG87" i="8" s="1"/>
  <c r="T87" i="8"/>
  <c r="V87" i="8" s="1"/>
  <c r="AE87" i="8" l="1"/>
  <c r="R87" i="8"/>
  <c r="AH87" i="8" l="1"/>
  <c r="AF87" i="8"/>
  <c r="W87" i="8"/>
  <c r="X87" i="8" s="1"/>
  <c r="AC87" i="8"/>
  <c r="AD87" i="8" s="1"/>
  <c r="S87" i="8"/>
  <c r="Z88" i="8" l="1"/>
  <c r="AB88" i="8" s="1"/>
  <c r="Q88" i="8"/>
  <c r="T88" i="8"/>
  <c r="V88" i="8" s="1"/>
  <c r="Y88" i="8"/>
  <c r="R88" i="8" l="1"/>
  <c r="AC88" i="8" l="1"/>
  <c r="AD88" i="8" s="1"/>
  <c r="W88" i="8"/>
  <c r="X88" i="8" s="1"/>
  <c r="S88" i="8"/>
  <c r="W89" i="8" l="1"/>
  <c r="X89" i="8" s="1"/>
  <c r="Z89" i="8"/>
  <c r="AC89" i="8"/>
  <c r="AB89" i="8"/>
  <c r="Q89" i="8"/>
  <c r="V89" i="8"/>
  <c r="T89" i="8"/>
  <c r="Y89" i="8"/>
  <c r="R89" i="8" l="1"/>
  <c r="S89" i="8" l="1"/>
  <c r="W90" i="8" l="1"/>
  <c r="X90" i="8" s="1"/>
  <c r="AB90" i="8"/>
  <c r="Z90" i="8"/>
  <c r="AC90" i="8"/>
  <c r="Q90" i="8"/>
  <c r="T90" i="8"/>
  <c r="V90" i="8"/>
  <c r="Y90" i="8"/>
  <c r="R90" i="8" l="1"/>
  <c r="S90" i="8" l="1"/>
  <c r="W91" i="8" l="1"/>
  <c r="X91" i="8" s="1"/>
  <c r="Z91" i="8"/>
  <c r="AB91" i="8"/>
  <c r="AC91" i="8"/>
  <c r="Q91" i="8"/>
  <c r="V91" i="8"/>
  <c r="T91" i="8"/>
  <c r="Y91" i="8"/>
  <c r="R91" i="8" l="1"/>
  <c r="S91" i="8" l="1"/>
  <c r="W92" i="8" l="1"/>
  <c r="X92" i="8" s="1"/>
  <c r="Z92" i="8"/>
  <c r="AB92" i="8"/>
  <c r="AC92" i="8"/>
  <c r="Q92" i="8"/>
  <c r="T92" i="8"/>
  <c r="V92" i="8" s="1"/>
  <c r="Y92" i="8"/>
  <c r="R92" i="8" l="1"/>
  <c r="S92" i="8" l="1"/>
  <c r="W93" i="8" l="1"/>
  <c r="X93" i="8" s="1"/>
  <c r="Z93" i="8"/>
  <c r="AC93" i="8"/>
  <c r="AB93" i="8"/>
  <c r="Q93" i="8"/>
  <c r="T93" i="8"/>
  <c r="V93" i="8" s="1"/>
  <c r="Y93" i="8"/>
  <c r="R93" i="8" l="1"/>
  <c r="S93" i="8" l="1"/>
  <c r="W94" i="8" l="1"/>
  <c r="X94" i="8" s="1"/>
  <c r="AB94" i="8"/>
  <c r="Z94" i="8"/>
  <c r="AC94" i="8"/>
  <c r="Q94" i="8"/>
  <c r="Y94" i="8"/>
  <c r="T94" i="8"/>
  <c r="V94" i="8" s="1"/>
  <c r="R94" i="8" l="1"/>
  <c r="S94" i="8" l="1"/>
  <c r="W95" i="8" l="1"/>
  <c r="X95" i="8" s="1"/>
  <c r="Z95" i="8"/>
  <c r="AB95" i="8"/>
  <c r="AC95" i="8"/>
  <c r="Q95" i="8"/>
  <c r="T95" i="8"/>
  <c r="V95" i="8" s="1"/>
  <c r="Y95" i="8"/>
  <c r="R95" i="8" l="1"/>
  <c r="S95" i="8" l="1"/>
  <c r="W96" i="8" l="1"/>
  <c r="X96" i="8" s="1"/>
  <c r="Z96" i="8"/>
  <c r="AB96" i="8"/>
  <c r="AC96" i="8"/>
  <c r="Q96" i="8"/>
  <c r="T96" i="8"/>
  <c r="V96" i="8" s="1"/>
  <c r="Y96" i="8"/>
  <c r="R96" i="8" l="1"/>
  <c r="S96" i="8" l="1"/>
  <c r="W97" i="8" l="1"/>
  <c r="X97" i="8" s="1"/>
  <c r="Z97" i="8"/>
  <c r="AB97" i="8"/>
  <c r="AC97" i="8"/>
  <c r="Q97" i="8"/>
  <c r="V97" i="8"/>
  <c r="Y97" i="8"/>
  <c r="T97" i="8"/>
  <c r="R97" i="8" l="1"/>
  <c r="S97" i="8" l="1"/>
  <c r="W98" i="8" l="1"/>
  <c r="X98" i="8" s="1"/>
  <c r="AB98" i="8"/>
  <c r="Z98" i="8"/>
  <c r="AC98" i="8"/>
  <c r="Q98" i="8"/>
  <c r="V98" i="8"/>
  <c r="T98" i="8"/>
  <c r="Y98" i="8"/>
  <c r="R98" i="8" l="1"/>
  <c r="S98" i="8" l="1"/>
  <c r="W99" i="8" l="1"/>
  <c r="X99" i="8" s="1"/>
  <c r="Z99" i="8"/>
  <c r="AB99" i="8"/>
  <c r="AC99" i="8"/>
  <c r="Q99" i="8"/>
  <c r="T99" i="8"/>
  <c r="V99" i="8" s="1"/>
  <c r="Y99" i="8"/>
  <c r="R99" i="8" l="1"/>
  <c r="S99" i="8" l="1"/>
  <c r="W100" i="8" l="1"/>
  <c r="X100" i="8" s="1"/>
  <c r="Z100" i="8"/>
  <c r="AB100" i="8"/>
  <c r="AC100" i="8"/>
  <c r="Q100" i="8"/>
  <c r="Y100" i="8"/>
  <c r="T100" i="8"/>
  <c r="V100" i="8"/>
  <c r="R100" i="8" l="1"/>
  <c r="S100" i="8" l="1"/>
  <c r="W101" i="8" l="1"/>
  <c r="X101" i="8" s="1"/>
  <c r="Z101" i="8"/>
  <c r="AB101" i="8"/>
  <c r="AC101" i="8"/>
  <c r="Q101" i="8"/>
  <c r="Y101" i="8"/>
  <c r="T101" i="8"/>
  <c r="V101" i="8" s="1"/>
  <c r="R101" i="8" l="1"/>
  <c r="S101" i="8" l="1"/>
  <c r="W102" i="8" l="1"/>
  <c r="X102" i="8" s="1"/>
  <c r="AB102" i="8"/>
  <c r="Z102" i="8"/>
  <c r="AC102" i="8"/>
  <c r="Q102" i="8"/>
  <c r="Y102" i="8"/>
  <c r="T102" i="8"/>
  <c r="V102" i="8" s="1"/>
  <c r="R102" i="8" l="1"/>
  <c r="S102" i="8" l="1"/>
</calcChain>
</file>

<file path=xl/sharedStrings.xml><?xml version="1.0" encoding="utf-8"?>
<sst xmlns="http://schemas.openxmlformats.org/spreadsheetml/2006/main" count="158" uniqueCount="100">
  <si>
    <t>AWOTE</t>
  </si>
  <si>
    <t>CPI</t>
  </si>
  <si>
    <t>Rates</t>
  </si>
  <si>
    <t>Variable</t>
  </si>
  <si>
    <t>Rate</t>
  </si>
  <si>
    <t>Date updated</t>
  </si>
  <si>
    <t>Resident - rate</t>
  </si>
  <si>
    <t>Resident - fixed</t>
  </si>
  <si>
    <t>Non-resident - fixed</t>
  </si>
  <si>
    <t>Non-resident - rate</t>
  </si>
  <si>
    <t>Notes</t>
  </si>
  <si>
    <t>Rate include budget repair levy, ending 30 June 2017.</t>
  </si>
  <si>
    <t>From</t>
  </si>
  <si>
    <t>To</t>
  </si>
  <si>
    <t>Rate between limits</t>
  </si>
  <si>
    <t>Medicare - singles</t>
  </si>
  <si>
    <t>Medicare - families</t>
  </si>
  <si>
    <t>Each dependent</t>
  </si>
  <si>
    <t>Each dependent after 1st</t>
  </si>
  <si>
    <t>Medicare surcharge - singles</t>
  </si>
  <si>
    <t>Medicare surcharge - families</t>
  </si>
  <si>
    <t>Form</t>
  </si>
  <si>
    <t>Age pension ages</t>
  </si>
  <si>
    <t>Veteran age pension ages</t>
  </si>
  <si>
    <t>Medicare - age pension and veteran singles</t>
  </si>
  <si>
    <t>Medicare - age pension and veteran families</t>
  </si>
  <si>
    <t>Tax rates - individuals</t>
  </si>
  <si>
    <t>Overall rate</t>
  </si>
  <si>
    <t>Tax rates - minors</t>
  </si>
  <si>
    <t>Minor age</t>
  </si>
  <si>
    <t>Repayment rate</t>
  </si>
  <si>
    <t>HELP</t>
  </si>
  <si>
    <t>Column1</t>
  </si>
  <si>
    <t>Tax ages</t>
  </si>
  <si>
    <t>Classification</t>
  </si>
  <si>
    <t>Age</t>
  </si>
  <si>
    <t>Fixed</t>
  </si>
  <si>
    <t>Reduction rate</t>
  </si>
  <si>
    <t>Low Income Tax Offset</t>
  </si>
  <si>
    <t>Seniors and Pensioners Tax Offset - single</t>
  </si>
  <si>
    <t>Seniors and Pensioners Tax Offset - couple</t>
  </si>
  <si>
    <t>From (each)</t>
  </si>
  <si>
    <t>To (each)</t>
  </si>
  <si>
    <t>Fixed (each)</t>
  </si>
  <si>
    <t>18% of spouse contributions</t>
  </si>
  <si>
    <t>18%(3000-receivers income+10800)</t>
  </si>
  <si>
    <t>Spouse Contribution Tax Offset</t>
  </si>
  <si>
    <t>Minimum</t>
  </si>
  <si>
    <t>Eligible</t>
  </si>
  <si>
    <t>increase to threshold</t>
  </si>
  <si>
    <t>Note</t>
  </si>
  <si>
    <t>incomes are combined</t>
  </si>
  <si>
    <t>Year</t>
  </si>
  <si>
    <t>Index</t>
  </si>
  <si>
    <t>Name</t>
  </si>
  <si>
    <t>Retirement age</t>
  </si>
  <si>
    <t>Date of birth</t>
  </si>
  <si>
    <t>Date</t>
  </si>
  <si>
    <t>Tax year</t>
  </si>
  <si>
    <t>Combined annual spending</t>
  </si>
  <si>
    <t>Super Guarantee</t>
  </si>
  <si>
    <t>Current super balance</t>
  </si>
  <si>
    <t>SG</t>
  </si>
  <si>
    <t>Super return</t>
  </si>
  <si>
    <t>Super tax</t>
  </si>
  <si>
    <t>Expenses FV</t>
  </si>
  <si>
    <t>Net income FV</t>
  </si>
  <si>
    <t>Medicare Levy</t>
  </si>
  <si>
    <t>Cumulative surplus FV</t>
  </si>
  <si>
    <t>Opening super FV</t>
  </si>
  <si>
    <t>Net super contr. FV</t>
  </si>
  <si>
    <t>Net super earnings FV</t>
  </si>
  <si>
    <t>Super withdraw FV</t>
  </si>
  <si>
    <t>Closing super FV</t>
  </si>
  <si>
    <t>Combined spending (retirement)</t>
  </si>
  <si>
    <t>Super needed</t>
  </si>
  <si>
    <t>Life Expectancy (Male)</t>
  </si>
  <si>
    <t>Life Expectancy (Female)</t>
  </si>
  <si>
    <t>Gender</t>
  </si>
  <si>
    <t>Longest LE</t>
  </si>
  <si>
    <t>Death year</t>
  </si>
  <si>
    <t>Retirement years</t>
  </si>
  <si>
    <t>Contributions needed to meet retirement</t>
  </si>
  <si>
    <t>Opening super needed</t>
  </si>
  <si>
    <t>Super contribution needed</t>
  </si>
  <si>
    <t>Super earnings needed</t>
  </si>
  <si>
    <t>Super withdrawal</t>
  </si>
  <si>
    <t>Closing super needed</t>
  </si>
  <si>
    <t>Additional contribution needed</t>
  </si>
  <si>
    <t>Surplus available for super</t>
  </si>
  <si>
    <t>Age for contribution chart</t>
  </si>
  <si>
    <t>Employer super for contr chart</t>
  </si>
  <si>
    <t>Outcomes</t>
  </si>
  <si>
    <t>Assumptions</t>
  </si>
  <si>
    <t>Gross employment income (pre-tax)</t>
  </si>
  <si>
    <t>Client 1</t>
  </si>
  <si>
    <t>Client 2</t>
  </si>
  <si>
    <t>Variables (complete yellow cells)</t>
  </si>
  <si>
    <t>Medicare</t>
  </si>
  <si>
    <t>This calculator should not be used as the basis of any financial advice, it is only intended for illustrative purposes. To seek further advice and have more accurate projections run based on your individual circumstances please contact 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</si>
</sst>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4" formatCode="_-&quot;$&quot;* #,##0.00_-;\-&quot;$&quot;* #,##0.00_-;_-&quot;$&quot;* &quot;-&quot;??_-;_-@_-"/>
    <numFmt numFmtId="164" formatCode="&quot;$&quot;#,##0.00"/>
  </numFmts>
  <fonts count="6" x14ac:knownFonts="1">
    <font>
      <sz val="11"/>
      <color theme="1"/>
      <name val="Calibri"/>
      <family val="2"/>
      <scheme val="minor"/>
    </font>
    <font>
      <sz val="11"/>
      <color theme="1"/>
      <name val="Calibri"/>
      <family val="2"/>
      <scheme val="minor"/>
    </font>
    <font>
      <sz val="11"/>
      <color theme="1"/>
      <name val="Century Gothic"/>
      <family val="2"/>
    </font>
    <font>
      <b/>
      <sz val="11"/>
      <color theme="0"/>
      <name val="Century Gothic"/>
      <family val="2"/>
    </font>
    <font>
      <b/>
      <sz val="12"/>
      <color theme="0"/>
      <name val="Century Gothic"/>
      <family val="2"/>
    </font>
    <font>
      <sz val="10"/>
      <color theme="1"/>
      <name val="Century Gothic"/>
      <family val="2"/>
    </font>
  </fonts>
  <fills count="5">
    <fill>
      <patternFill patternType="none"/>
    </fill>
    <fill>
      <patternFill patternType="gray125"/>
    </fill>
    <fill>
      <patternFill patternType="solid">
        <fgColor theme="4"/>
        <bgColor indexed="64"/>
      </patternFill>
    </fill>
    <fill>
      <patternFill patternType="solid">
        <fgColor theme="5"/>
        <bgColor indexed="64"/>
      </patternFill>
    </fill>
    <fill>
      <patternFill patternType="solid">
        <fgColor theme="6"/>
        <bgColor indexed="64"/>
      </patternFill>
    </fill>
  </fills>
  <borders count="10">
    <border>
      <left/>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43">
    <xf numFmtId="0" fontId="0" fillId="0" borderId="0" xfId="0"/>
    <xf numFmtId="0" fontId="2" fillId="0" borderId="0" xfId="0" applyFont="1"/>
    <xf numFmtId="10" fontId="2" fillId="0" borderId="0" xfId="1" applyNumberFormat="1" applyFont="1"/>
    <xf numFmtId="164" fontId="2" fillId="0" borderId="0" xfId="0" applyNumberFormat="1" applyFont="1"/>
    <xf numFmtId="0" fontId="2" fillId="0" borderId="0" xfId="0" applyFont="1" applyAlignment="1"/>
    <xf numFmtId="14" fontId="0" fillId="0" borderId="0" xfId="0" applyNumberFormat="1"/>
    <xf numFmtId="0" fontId="0" fillId="0" borderId="0" xfId="0" applyAlignment="1">
      <alignment horizontal="center"/>
    </xf>
    <xf numFmtId="14" fontId="2" fillId="0" borderId="0" xfId="0" applyNumberFormat="1" applyFont="1"/>
    <xf numFmtId="10" fontId="0" fillId="0" borderId="0" xfId="1" applyNumberFormat="1" applyFont="1"/>
    <xf numFmtId="0" fontId="0" fillId="0" borderId="0" xfId="0" applyFill="1"/>
    <xf numFmtId="164" fontId="0" fillId="0" borderId="0" xfId="0" applyNumberFormat="1"/>
    <xf numFmtId="8" fontId="0" fillId="0" borderId="0" xfId="0" applyNumberFormat="1"/>
    <xf numFmtId="164" fontId="0" fillId="0" borderId="0" xfId="2" applyNumberFormat="1" applyFont="1"/>
    <xf numFmtId="0" fontId="0" fillId="0" borderId="0" xfId="0" applyAlignment="1">
      <alignment vertical="top" wrapText="1"/>
    </xf>
    <xf numFmtId="0" fontId="3" fillId="3" borderId="5" xfId="0" applyFont="1" applyFill="1" applyBorder="1"/>
    <xf numFmtId="0" fontId="5" fillId="4" borderId="4" xfId="0" applyFont="1" applyFill="1" applyBorder="1"/>
    <xf numFmtId="0" fontId="5" fillId="4" borderId="5" xfId="0" applyFont="1" applyFill="1" applyBorder="1"/>
    <xf numFmtId="0" fontId="5" fillId="4" borderId="6" xfId="0" applyFont="1" applyFill="1" applyBorder="1"/>
    <xf numFmtId="0" fontId="5" fillId="4" borderId="7" xfId="0" applyFont="1" applyFill="1" applyBorder="1"/>
    <xf numFmtId="0" fontId="5" fillId="4" borderId="8" xfId="0" applyFont="1" applyFill="1" applyBorder="1"/>
    <xf numFmtId="0" fontId="5" fillId="4" borderId="9" xfId="0" applyFont="1" applyFill="1" applyBorder="1"/>
    <xf numFmtId="14" fontId="5" fillId="4" borderId="5" xfId="0" applyNumberFormat="1" applyFont="1" applyFill="1" applyBorder="1" applyProtection="1">
      <protection locked="0"/>
    </xf>
    <xf numFmtId="0" fontId="5" fillId="4" borderId="5" xfId="0" applyFont="1" applyFill="1" applyBorder="1" applyProtection="1">
      <protection locked="0"/>
    </xf>
    <xf numFmtId="1" fontId="5" fillId="4" borderId="5" xfId="0" applyNumberFormat="1" applyFont="1" applyFill="1" applyBorder="1" applyProtection="1">
      <protection locked="0"/>
    </xf>
    <xf numFmtId="164" fontId="5" fillId="4" borderId="5" xfId="0" applyNumberFormat="1" applyFont="1" applyFill="1" applyBorder="1" applyProtection="1">
      <protection locked="0"/>
    </xf>
    <xf numFmtId="164" fontId="5" fillId="4" borderId="8" xfId="0" applyNumberFormat="1" applyFont="1" applyFill="1" applyBorder="1" applyProtection="1">
      <protection locked="0"/>
    </xf>
    <xf numFmtId="0" fontId="5" fillId="4" borderId="6" xfId="0" applyFont="1" applyFill="1" applyBorder="1" applyProtection="1">
      <protection locked="0"/>
    </xf>
    <xf numFmtId="14" fontId="5" fillId="4" borderId="6" xfId="0" applyNumberFormat="1" applyFont="1" applyFill="1" applyBorder="1" applyProtection="1">
      <protection locked="0"/>
    </xf>
    <xf numFmtId="1" fontId="5" fillId="4" borderId="6" xfId="0" applyNumberFormat="1" applyFont="1" applyFill="1" applyBorder="1" applyProtection="1">
      <protection locked="0"/>
    </xf>
    <xf numFmtId="164" fontId="5" fillId="4" borderId="6" xfId="0" applyNumberFormat="1" applyFont="1" applyFill="1" applyBorder="1" applyProtection="1">
      <protection locked="0"/>
    </xf>
    <xf numFmtId="0" fontId="3" fillId="3" borderId="4" xfId="0" applyFont="1" applyFill="1" applyBorder="1" applyAlignment="1">
      <alignment horizontal="center"/>
    </xf>
    <xf numFmtId="0" fontId="3" fillId="3" borderId="5" xfId="0" applyFont="1" applyFill="1" applyBorder="1" applyAlignment="1">
      <alignment horizontal="center"/>
    </xf>
    <xf numFmtId="0" fontId="3" fillId="3" borderId="6" xfId="0" applyFont="1" applyFill="1" applyBorder="1" applyAlignment="1">
      <alignment horizontal="center"/>
    </xf>
    <xf numFmtId="0" fontId="5" fillId="4" borderId="0" xfId="0" applyFont="1" applyFill="1" applyAlignment="1">
      <alignment horizontal="left" vertical="top" wrapText="1"/>
    </xf>
    <xf numFmtId="0" fontId="5" fillId="4" borderId="0" xfId="0" applyFont="1" applyFill="1" applyBorder="1" applyAlignment="1">
      <alignment horizontal="left" vertical="top"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0" xfId="0" applyFont="1" applyFill="1" applyAlignment="1">
      <alignment horizontal="center"/>
    </xf>
    <xf numFmtId="0" fontId="4" fillId="2" borderId="0" xfId="0" applyFont="1" applyFill="1" applyBorder="1" applyAlignment="1">
      <alignment horizontal="center"/>
    </xf>
    <xf numFmtId="0" fontId="2" fillId="0" borderId="0" xfId="0" applyFont="1" applyAlignment="1">
      <alignment horizontal="center"/>
    </xf>
    <xf numFmtId="164" fontId="2" fillId="0" borderId="0" xfId="0" applyNumberFormat="1" applyFont="1" applyAlignment="1">
      <alignment horizontal="center"/>
    </xf>
    <xf numFmtId="0" fontId="0" fillId="0" borderId="0" xfId="0" applyAlignment="1">
      <alignment horizontal="center"/>
    </xf>
  </cellXfs>
  <cellStyles count="3">
    <cellStyle name="Currency" xfId="2" builtinId="4"/>
    <cellStyle name="Normal" xfId="0" builtinId="0"/>
    <cellStyle name="Percent" xfId="1" builtinId="5"/>
  </cellStyles>
  <dxfs count="78">
    <dxf>
      <font>
        <strike val="0"/>
        <outline val="0"/>
        <shadow val="0"/>
        <u val="none"/>
        <vertAlign val="baseline"/>
        <sz val="11"/>
        <color theme="1"/>
        <name val="Century Gothic"/>
        <scheme val="none"/>
      </font>
    </dxf>
    <dxf>
      <font>
        <strike val="0"/>
        <outline val="0"/>
        <shadow val="0"/>
        <u val="none"/>
        <vertAlign val="baseline"/>
        <sz val="11"/>
        <color theme="1"/>
        <name val="Century Gothic"/>
        <scheme val="none"/>
      </font>
      <numFmt numFmtId="19" formatCode="d/mm/yyyy"/>
    </dxf>
    <dxf>
      <font>
        <strike val="0"/>
        <outline val="0"/>
        <shadow val="0"/>
        <u val="none"/>
        <vertAlign val="baseline"/>
        <sz val="11"/>
        <color theme="1"/>
        <name val="Century Gothic"/>
        <scheme val="none"/>
      </font>
      <numFmt numFmtId="19" formatCode="d/mm/yyyy"/>
    </dxf>
    <dxf>
      <font>
        <strike val="0"/>
        <outline val="0"/>
        <shadow val="0"/>
        <u val="none"/>
        <vertAlign val="baseline"/>
        <sz val="11"/>
        <color theme="1"/>
        <name val="Century Gothic"/>
        <scheme val="none"/>
      </font>
    </dxf>
    <dxf>
      <font>
        <strike val="0"/>
        <outline val="0"/>
        <shadow val="0"/>
        <u val="none"/>
        <vertAlign val="baseline"/>
        <sz val="11"/>
        <color theme="1"/>
        <name val="Century Gothic"/>
        <scheme val="none"/>
      </font>
    </dxf>
    <dxf>
      <font>
        <strike val="0"/>
        <outline val="0"/>
        <shadow val="0"/>
        <u val="none"/>
        <vertAlign val="baseline"/>
        <sz val="11"/>
        <color theme="1"/>
        <name val="Century Gothic"/>
        <scheme val="none"/>
      </font>
    </dxf>
    <dxf>
      <font>
        <strike val="0"/>
        <outline val="0"/>
        <shadow val="0"/>
        <u val="none"/>
        <vertAlign val="baseline"/>
        <sz val="11"/>
        <color theme="1"/>
        <name val="Century Gothic"/>
        <scheme val="none"/>
      </font>
      <numFmt numFmtId="19" formatCode="d/mm/yyyy"/>
    </dxf>
    <dxf>
      <font>
        <strike val="0"/>
        <outline val="0"/>
        <shadow val="0"/>
        <u val="none"/>
        <vertAlign val="baseline"/>
        <sz val="11"/>
        <color theme="1"/>
        <name val="Century Gothic"/>
        <scheme val="none"/>
      </font>
      <numFmt numFmtId="19" formatCode="d/mm/yyyy"/>
    </dxf>
    <dxf>
      <font>
        <strike val="0"/>
        <outline val="0"/>
        <shadow val="0"/>
        <u val="none"/>
        <vertAlign val="baseline"/>
        <sz val="11"/>
        <color theme="1"/>
        <name val="Century Gothic"/>
        <scheme val="none"/>
      </font>
    </dxf>
    <dxf>
      <font>
        <strike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numFmt numFmtId="14" formatCode="0.00%"/>
    </dxf>
    <dxf>
      <font>
        <b val="0"/>
        <i val="0"/>
        <strike val="0"/>
        <condense val="0"/>
        <extend val="0"/>
        <outline val="0"/>
        <shadow val="0"/>
        <u val="none"/>
        <vertAlign val="baseline"/>
        <sz val="11"/>
        <color theme="1"/>
        <name val="Century Gothic"/>
        <scheme val="none"/>
      </font>
      <numFmt numFmtId="14" formatCode="0.00%"/>
    </dxf>
    <dxf>
      <font>
        <b val="0"/>
        <i val="0"/>
        <strike val="0"/>
        <condense val="0"/>
        <extend val="0"/>
        <outline val="0"/>
        <shadow val="0"/>
        <u val="none"/>
        <vertAlign val="baseline"/>
        <sz val="11"/>
        <color theme="1"/>
        <name val="Century Gothic"/>
        <scheme val="none"/>
      </font>
      <numFmt numFmtId="14" formatCode="0.00%"/>
    </dxf>
    <dxf>
      <font>
        <b val="0"/>
        <i val="0"/>
        <strike val="0"/>
        <condense val="0"/>
        <extend val="0"/>
        <outline val="0"/>
        <shadow val="0"/>
        <u val="none"/>
        <vertAlign val="baseline"/>
        <sz val="11"/>
        <color theme="1"/>
        <name val="Century Gothic"/>
        <scheme val="none"/>
      </font>
      <numFmt numFmtId="164" formatCode="&quot;$&quot;#,##0.00"/>
    </dxf>
    <dxf>
      <font>
        <b val="0"/>
        <i val="0"/>
        <strike val="0"/>
        <condense val="0"/>
        <extend val="0"/>
        <outline val="0"/>
        <shadow val="0"/>
        <u val="none"/>
        <vertAlign val="baseline"/>
        <sz val="11"/>
        <color theme="1"/>
        <name val="Century Gothic"/>
        <scheme val="none"/>
      </font>
      <numFmt numFmtId="164" formatCode="&quot;$&quot;#,##0.00"/>
    </dxf>
    <dxf>
      <font>
        <b val="0"/>
        <i val="0"/>
        <strike val="0"/>
        <condense val="0"/>
        <extend val="0"/>
        <outline val="0"/>
        <shadow val="0"/>
        <u val="none"/>
        <vertAlign val="baseline"/>
        <sz val="11"/>
        <color theme="1"/>
        <name val="Century Gothic"/>
        <scheme val="none"/>
      </font>
      <numFmt numFmtId="164" formatCode="&quot;$&quot;#,##0.00"/>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numFmt numFmtId="14" formatCode="0.00%"/>
    </dxf>
    <dxf>
      <font>
        <b val="0"/>
        <i val="0"/>
        <strike val="0"/>
        <condense val="0"/>
        <extend val="0"/>
        <outline val="0"/>
        <shadow val="0"/>
        <u val="none"/>
        <vertAlign val="baseline"/>
        <sz val="11"/>
        <color theme="1"/>
        <name val="Century Gothic"/>
        <scheme val="none"/>
      </font>
      <numFmt numFmtId="164" formatCode="&quot;$&quot;#,##0.00"/>
    </dxf>
    <dxf>
      <font>
        <b val="0"/>
        <i val="0"/>
        <strike val="0"/>
        <condense val="0"/>
        <extend val="0"/>
        <outline val="0"/>
        <shadow val="0"/>
        <u val="none"/>
        <vertAlign val="baseline"/>
        <sz val="11"/>
        <color theme="1"/>
        <name val="Century Gothic"/>
        <scheme val="none"/>
      </font>
      <numFmt numFmtId="14" formatCode="0.00%"/>
    </dxf>
    <dxf>
      <font>
        <b val="0"/>
        <i val="0"/>
        <strike val="0"/>
        <condense val="0"/>
        <extend val="0"/>
        <outline val="0"/>
        <shadow val="0"/>
        <u val="none"/>
        <vertAlign val="baseline"/>
        <sz val="11"/>
        <color theme="1"/>
        <name val="Century Gothic"/>
        <scheme val="none"/>
      </font>
      <numFmt numFmtId="164" formatCode="&quot;$&quot;#,##0.00"/>
    </dxf>
    <dxf>
      <font>
        <b val="0"/>
        <i val="0"/>
        <strike val="0"/>
        <condense val="0"/>
        <extend val="0"/>
        <outline val="0"/>
        <shadow val="0"/>
        <u val="none"/>
        <vertAlign val="baseline"/>
        <sz val="11"/>
        <color theme="1"/>
        <name val="Century Gothic"/>
        <scheme val="none"/>
      </font>
      <numFmt numFmtId="164" formatCode="&quot;$&quot;#,##0.00"/>
    </dxf>
    <dxf>
      <font>
        <b val="0"/>
        <i val="0"/>
        <strike val="0"/>
        <condense val="0"/>
        <extend val="0"/>
        <outline val="0"/>
        <shadow val="0"/>
        <u val="none"/>
        <vertAlign val="baseline"/>
        <sz val="11"/>
        <color theme="1"/>
        <name val="Century Gothic"/>
        <scheme val="none"/>
      </font>
      <numFmt numFmtId="164" formatCode="&quot;$&quot;#,##0.00"/>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numFmt numFmtId="14" formatCode="0.00%"/>
    </dxf>
    <dxf>
      <font>
        <b val="0"/>
        <i val="0"/>
        <strike val="0"/>
        <condense val="0"/>
        <extend val="0"/>
        <outline val="0"/>
        <shadow val="0"/>
        <u val="none"/>
        <vertAlign val="baseline"/>
        <sz val="11"/>
        <color theme="1"/>
        <name val="Century Gothic"/>
        <scheme val="none"/>
      </font>
      <numFmt numFmtId="164" formatCode="&quot;$&quot;#,##0.00"/>
    </dxf>
    <dxf>
      <font>
        <b val="0"/>
        <i val="0"/>
        <strike val="0"/>
        <condense val="0"/>
        <extend val="0"/>
        <outline val="0"/>
        <shadow val="0"/>
        <u val="none"/>
        <vertAlign val="baseline"/>
        <sz val="11"/>
        <color theme="1"/>
        <name val="Century Gothic"/>
        <scheme val="none"/>
      </font>
      <numFmt numFmtId="164" formatCode="&quot;$&quot;#,##0.00"/>
    </dxf>
    <dxf>
      <font>
        <b val="0"/>
        <i val="0"/>
        <strike val="0"/>
        <condense val="0"/>
        <extend val="0"/>
        <outline val="0"/>
        <shadow val="0"/>
        <u val="none"/>
        <vertAlign val="baseline"/>
        <sz val="11"/>
        <color theme="1"/>
        <name val="Century Gothic"/>
        <scheme val="none"/>
      </font>
      <numFmt numFmtId="164" formatCode="&quot;$&quot;#,##0.00"/>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numFmt numFmtId="14" formatCode="0.00%"/>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ysClr val="windowText" lastClr="000000"/>
                </a:solidFill>
                <a:latin typeface="Century Gothic" panose="020B0502020202020204" pitchFamily="34" charset="0"/>
                <a:ea typeface="+mn-ea"/>
                <a:cs typeface="+mn-cs"/>
              </a:defRPr>
            </a:pPr>
            <a:r>
              <a:rPr lang="en-US"/>
              <a:t>Projected vs required super</a:t>
            </a:r>
          </a:p>
        </c:rich>
      </c:tx>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Century Gothic" panose="020B0502020202020204" pitchFamily="34" charset="0"/>
              <a:ea typeface="+mn-ea"/>
              <a:cs typeface="+mn-cs"/>
            </a:defRPr>
          </a:pPr>
          <a:endParaRPr lang="en-US"/>
        </a:p>
      </c:txPr>
    </c:title>
    <c:autoTitleDeleted val="0"/>
    <c:plotArea>
      <c:layout/>
      <c:areaChart>
        <c:grouping val="standard"/>
        <c:varyColors val="0"/>
        <c:ser>
          <c:idx val="1"/>
          <c:order val="1"/>
          <c:tx>
            <c:v>Required super</c:v>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val>
            <c:numRef>
              <c:f>[0]!rngsuperneeded</c:f>
              <c:numCache>
                <c:formatCode>"$"#,##0.00</c:formatCode>
                <c:ptCount val="1"/>
                <c:pt idx="0">
                  <c:v>0</c:v>
                </c:pt>
              </c:numCache>
            </c:numRef>
          </c:val>
          <c:extLst>
            <c:ext xmlns:c16="http://schemas.microsoft.com/office/drawing/2014/chart" uri="{C3380CC4-5D6E-409C-BE32-E72D297353CC}">
              <c16:uniqueId val="{00000001-AAC5-435D-A262-4CCD2947F9F9}"/>
            </c:ext>
          </c:extLst>
        </c:ser>
        <c:dLbls>
          <c:showLegendKey val="0"/>
          <c:showVal val="0"/>
          <c:showCatName val="0"/>
          <c:showSerName val="0"/>
          <c:showPercent val="0"/>
          <c:showBubbleSize val="0"/>
        </c:dLbls>
        <c:axId val="704680656"/>
        <c:axId val="704681640"/>
      </c:areaChart>
      <c:barChart>
        <c:barDir val="col"/>
        <c:grouping val="clustered"/>
        <c:varyColors val="0"/>
        <c:ser>
          <c:idx val="0"/>
          <c:order val="0"/>
          <c:tx>
            <c:v>Projected super</c:v>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numRef>
              <c:f>[0]!rngage</c:f>
              <c:numCache>
                <c:formatCode>General</c:formatCode>
                <c:ptCount val="87"/>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numCache>
            </c:numRef>
          </c:cat>
          <c:val>
            <c:numRef>
              <c:f>[0]!rngprosuper</c:f>
              <c:numCache>
                <c:formatCode>General</c:formatCode>
                <c:ptCount val="8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numCache>
            </c:numRef>
          </c:val>
          <c:extLst>
            <c:ext xmlns:c16="http://schemas.microsoft.com/office/drawing/2014/chart" uri="{C3380CC4-5D6E-409C-BE32-E72D297353CC}">
              <c16:uniqueId val="{00000000-B2DE-4CB8-8A71-06B7649E81E3}"/>
            </c:ext>
          </c:extLst>
        </c:ser>
        <c:dLbls>
          <c:showLegendKey val="0"/>
          <c:showVal val="0"/>
          <c:showCatName val="0"/>
          <c:showSerName val="0"/>
          <c:showPercent val="0"/>
          <c:showBubbleSize val="0"/>
        </c:dLbls>
        <c:gapWidth val="219"/>
        <c:axId val="704680656"/>
        <c:axId val="704681640"/>
      </c:barChart>
      <c:catAx>
        <c:axId val="704680656"/>
        <c:scaling>
          <c:orientation val="minMax"/>
        </c:scaling>
        <c:delete val="0"/>
        <c:axPos val="b"/>
        <c:title>
          <c:tx>
            <c:strRef>
              <c:f>Retirement!$Y$1</c:f>
              <c:strCache>
                <c:ptCount val="1"/>
                <c:pt idx="0">
                  <c:v> age</c:v>
                </c:pt>
              </c:strCache>
            </c:strRef>
          </c:tx>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Century Gothic" panose="020B0502020202020204" pitchFamily="34" charset="0"/>
                  <a:ea typeface="+mn-ea"/>
                  <a:cs typeface="+mn-cs"/>
                </a:defRPr>
              </a:pPr>
              <a:endParaRPr lang="en-US"/>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Century Gothic" panose="020B0502020202020204" pitchFamily="34" charset="0"/>
                <a:ea typeface="+mn-ea"/>
                <a:cs typeface="+mn-cs"/>
              </a:defRPr>
            </a:pPr>
            <a:endParaRPr lang="en-US"/>
          </a:p>
        </c:txPr>
        <c:crossAx val="704681640"/>
        <c:crosses val="autoZero"/>
        <c:auto val="1"/>
        <c:lblAlgn val="ctr"/>
        <c:lblOffset val="100"/>
        <c:tickLblSkip val="2"/>
        <c:tickMarkSkip val="1"/>
        <c:noMultiLvlLbl val="0"/>
      </c:catAx>
      <c:valAx>
        <c:axId val="7046816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Century Gothic" panose="020B0502020202020204" pitchFamily="34" charset="0"/>
                    <a:ea typeface="+mn-ea"/>
                    <a:cs typeface="+mn-cs"/>
                  </a:defRPr>
                </a:pPr>
                <a:r>
                  <a:rPr lang="en-US"/>
                  <a:t>Super balance</a:t>
                </a:r>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Century Gothic" panose="020B0502020202020204" pitchFamily="34" charset="0"/>
                  <a:ea typeface="+mn-ea"/>
                  <a:cs typeface="+mn-cs"/>
                </a:defRPr>
              </a:pPr>
              <a:endParaRPr lang="en-US"/>
            </a:p>
          </c:txPr>
        </c:title>
        <c:numFmt formatCode="&quot;$&quot;#,##0,\k"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Century Gothic" panose="020B0502020202020204" pitchFamily="34" charset="0"/>
                <a:ea typeface="+mn-ea"/>
                <a:cs typeface="+mn-cs"/>
              </a:defRPr>
            </a:pPr>
            <a:endParaRPr lang="en-US"/>
          </a:p>
        </c:txPr>
        <c:crossAx val="7046806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Century Gothic" panose="020B0502020202020204" pitchFamily="34" charset="0"/>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ysClr val="windowText" lastClr="000000"/>
                </a:solidFill>
                <a:latin typeface="Century Gothic" panose="020B0502020202020204" pitchFamily="34" charset="0"/>
                <a:ea typeface="+mn-ea"/>
                <a:cs typeface="+mn-cs"/>
              </a:defRPr>
            </a:pPr>
            <a:r>
              <a:rPr lang="en-US"/>
              <a:t>Can I make up the shortfall?</a:t>
            </a:r>
          </a:p>
        </c:rich>
      </c:tx>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Century Gothic" panose="020B0502020202020204" pitchFamily="34" charset="0"/>
              <a:ea typeface="+mn-ea"/>
              <a:cs typeface="+mn-cs"/>
            </a:defRPr>
          </a:pPr>
          <a:endParaRPr lang="en-US"/>
        </a:p>
      </c:txPr>
    </c:title>
    <c:autoTitleDeleted val="0"/>
    <c:plotArea>
      <c:layout/>
      <c:areaChart>
        <c:grouping val="standard"/>
        <c:varyColors val="0"/>
        <c:ser>
          <c:idx val="2"/>
          <c:order val="2"/>
          <c:tx>
            <c:v>Surplus income available</c:v>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cat>
            <c:numRef>
              <c:f>[0]!rngagecontr</c:f>
              <c:numCache>
                <c:formatCode>General</c:formatCode>
                <c:ptCount val="1"/>
                <c:pt idx="0">
                  <c:v>0</c:v>
                </c:pt>
              </c:numCache>
            </c:numRef>
          </c:cat>
          <c:val>
            <c:numRef>
              <c:f>[0]!rngsurplus</c:f>
              <c:numCache>
                <c:formatCode>General</c:formatCode>
                <c:ptCount val="1"/>
                <c:pt idx="0">
                  <c:v>0</c:v>
                </c:pt>
              </c:numCache>
            </c:numRef>
          </c:val>
          <c:extLst>
            <c:ext xmlns:c16="http://schemas.microsoft.com/office/drawing/2014/chart" uri="{C3380CC4-5D6E-409C-BE32-E72D297353CC}">
              <c16:uniqueId val="{00000008-8548-4005-AC85-9A41E3C814D6}"/>
            </c:ext>
          </c:extLst>
        </c:ser>
        <c:dLbls>
          <c:showLegendKey val="0"/>
          <c:showVal val="0"/>
          <c:showCatName val="0"/>
          <c:showSerName val="0"/>
          <c:showPercent val="0"/>
          <c:showBubbleSize val="0"/>
        </c:dLbls>
        <c:axId val="704680656"/>
        <c:axId val="704681640"/>
      </c:areaChart>
      <c:barChart>
        <c:barDir val="col"/>
        <c:grouping val="clustered"/>
        <c:varyColors val="0"/>
        <c:ser>
          <c:idx val="0"/>
          <c:order val="0"/>
          <c:tx>
            <c:v>Employer super contributions</c:v>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numRef>
              <c:f>[0]!rngagecontr</c:f>
              <c:numCache>
                <c:formatCode>General</c:formatCode>
                <c:ptCount val="1"/>
                <c:pt idx="0">
                  <c:v>0</c:v>
                </c:pt>
              </c:numCache>
            </c:numRef>
          </c:cat>
          <c:val>
            <c:numRef>
              <c:f>[0]!rngempcontr</c:f>
              <c:numCache>
                <c:formatCode>General</c:formatCode>
                <c:ptCount val="1"/>
                <c:pt idx="0">
                  <c:v>0</c:v>
                </c:pt>
              </c:numCache>
              <c:extLst xmlns:c15="http://schemas.microsoft.com/office/drawing/2012/chart"/>
            </c:numRef>
          </c:val>
          <c:extLst xmlns:c15="http://schemas.microsoft.com/office/drawing/2012/chart">
            <c:ext xmlns:c16="http://schemas.microsoft.com/office/drawing/2014/chart" uri="{C3380CC4-5D6E-409C-BE32-E72D297353CC}">
              <c16:uniqueId val="{00000006-8548-4005-AC85-9A41E3C814D6}"/>
            </c:ext>
          </c:extLst>
        </c:ser>
        <c:ser>
          <c:idx val="1"/>
          <c:order val="1"/>
          <c:tx>
            <c:v>Additional contributions needed</c:v>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numRef>
              <c:f>[0]!rngagecontr</c:f>
              <c:numCache>
                <c:formatCode>General</c:formatCode>
                <c:ptCount val="1"/>
                <c:pt idx="0">
                  <c:v>0</c:v>
                </c:pt>
              </c:numCache>
            </c:numRef>
          </c:cat>
          <c:val>
            <c:numRef>
              <c:f>[0]!rngaddcontrneed</c:f>
              <c:numCache>
                <c:formatCode>General</c:formatCode>
                <c:ptCount val="1"/>
                <c:pt idx="0">
                  <c:v>0</c:v>
                </c:pt>
              </c:numCache>
            </c:numRef>
          </c:val>
          <c:extLst>
            <c:ext xmlns:c16="http://schemas.microsoft.com/office/drawing/2014/chart" uri="{C3380CC4-5D6E-409C-BE32-E72D297353CC}">
              <c16:uniqueId val="{00000007-8548-4005-AC85-9A41E3C814D6}"/>
            </c:ext>
          </c:extLst>
        </c:ser>
        <c:dLbls>
          <c:showLegendKey val="0"/>
          <c:showVal val="0"/>
          <c:showCatName val="0"/>
          <c:showSerName val="0"/>
          <c:showPercent val="0"/>
          <c:showBubbleSize val="0"/>
        </c:dLbls>
        <c:gapWidth val="150"/>
        <c:axId val="704680656"/>
        <c:axId val="704681640"/>
        <c:extLst/>
      </c:barChart>
      <c:catAx>
        <c:axId val="704680656"/>
        <c:scaling>
          <c:orientation val="minMax"/>
        </c:scaling>
        <c:delete val="0"/>
        <c:axPos val="b"/>
        <c:title>
          <c:tx>
            <c:strRef>
              <c:f>Retirement!$Y$1</c:f>
              <c:strCache>
                <c:ptCount val="1"/>
                <c:pt idx="0">
                  <c:v> age</c:v>
                </c:pt>
              </c:strCache>
            </c:strRef>
          </c:tx>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Century Gothic" panose="020B0502020202020204" pitchFamily="34" charset="0"/>
                  <a:ea typeface="+mn-ea"/>
                  <a:cs typeface="+mn-cs"/>
                </a:defRPr>
              </a:pPr>
              <a:endParaRPr lang="en-US"/>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Century Gothic" panose="020B0502020202020204" pitchFamily="34" charset="0"/>
                <a:ea typeface="+mn-ea"/>
                <a:cs typeface="+mn-cs"/>
              </a:defRPr>
            </a:pPr>
            <a:endParaRPr lang="en-US"/>
          </a:p>
        </c:txPr>
        <c:crossAx val="704681640"/>
        <c:crosses val="autoZero"/>
        <c:auto val="1"/>
        <c:lblAlgn val="ctr"/>
        <c:lblOffset val="100"/>
        <c:noMultiLvlLbl val="0"/>
      </c:catAx>
      <c:valAx>
        <c:axId val="7046816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Century Gothic" panose="020B0502020202020204" pitchFamily="34" charset="0"/>
                    <a:ea typeface="+mn-ea"/>
                    <a:cs typeface="+mn-cs"/>
                  </a:defRPr>
                </a:pPr>
                <a:r>
                  <a:rPr lang="en-US"/>
                  <a:t>Super balance</a:t>
                </a:r>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Century Gothic" panose="020B0502020202020204" pitchFamily="34" charset="0"/>
                  <a:ea typeface="+mn-ea"/>
                  <a:cs typeface="+mn-cs"/>
                </a:defRPr>
              </a:pPr>
              <a:endParaRPr lang="en-US"/>
            </a:p>
          </c:txPr>
        </c:title>
        <c:numFmt formatCode="&quot;$&quot;#,##0,\k"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Century Gothic" panose="020B0502020202020204" pitchFamily="34" charset="0"/>
                <a:ea typeface="+mn-ea"/>
                <a:cs typeface="+mn-cs"/>
              </a:defRPr>
            </a:pPr>
            <a:endParaRPr lang="en-US"/>
          </a:p>
        </c:txPr>
        <c:crossAx val="7046806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Century Gothic" panose="020B0502020202020204" pitchFamily="34" charset="0"/>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34</xdr:col>
      <xdr:colOff>228598</xdr:colOff>
      <xdr:row>0</xdr:row>
      <xdr:rowOff>61911</xdr:rowOff>
    </xdr:from>
    <xdr:to>
      <xdr:col>50</xdr:col>
      <xdr:colOff>533400</xdr:colOff>
      <xdr:row>17</xdr:row>
      <xdr:rowOff>76201</xdr:rowOff>
    </xdr:to>
    <xdr:graphicFrame macro="">
      <xdr:nvGraphicFramePr>
        <xdr:cNvPr id="4" name="Chart 3">
          <a:extLst>
            <a:ext uri="{FF2B5EF4-FFF2-40B4-BE49-F238E27FC236}">
              <a16:creationId xmlns:a16="http://schemas.microsoft.com/office/drawing/2014/main" id="{20233A90-6DE6-4FBE-A07D-19EDB7578EE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34</xdr:col>
      <xdr:colOff>228600</xdr:colOff>
      <xdr:row>17</xdr:row>
      <xdr:rowOff>123826</xdr:rowOff>
    </xdr:from>
    <xdr:to>
      <xdr:col>50</xdr:col>
      <xdr:colOff>533400</xdr:colOff>
      <xdr:row>39</xdr:row>
      <xdr:rowOff>66676</xdr:rowOff>
    </xdr:to>
    <xdr:graphicFrame macro="">
      <xdr:nvGraphicFramePr>
        <xdr:cNvPr id="3" name="Chart 2">
          <a:extLst>
            <a:ext uri="{FF2B5EF4-FFF2-40B4-BE49-F238E27FC236}">
              <a16:creationId xmlns:a16="http://schemas.microsoft.com/office/drawing/2014/main" id="{F9A326D6-EF2A-401F-A1E3-8513FA92AA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blRates" displayName="tblRates" ref="A2:C8" totalsRowShown="0" headerRowDxfId="71">
  <autoFilter ref="A2:C8" xr:uid="{00000000-0009-0000-0100-000002000000}">
    <filterColumn colId="0" hiddenButton="1"/>
    <filterColumn colId="1" hiddenButton="1"/>
    <filterColumn colId="2" hiddenButton="1"/>
  </autoFilter>
  <tableColumns count="3">
    <tableColumn id="1" xr3:uid="{00000000-0010-0000-0000-000001000000}" name="Variable" dataDxfId="70"/>
    <tableColumn id="2" xr3:uid="{00000000-0010-0000-0000-000002000000}" name="Rate" dataDxfId="69" dataCellStyle="Percent"/>
    <tableColumn id="3" xr3:uid="{00000000-0010-0000-0000-000003000000}" name="Date updated" dataDxfId="68"/>
  </tableColumns>
  <tableStyleInfo name="TableStyleMedium20"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tblMedicareSurchargeSingle" displayName="tblMedicareSurchargeSingle" ref="A61:C65" totalsRowShown="0" headerRowDxfId="21" dataDxfId="20">
  <autoFilter ref="A61:C65" xr:uid="{00000000-0009-0000-0100-00000B000000}">
    <filterColumn colId="0" hiddenButton="1"/>
    <filterColumn colId="1" hiddenButton="1"/>
    <filterColumn colId="2" hiddenButton="1"/>
  </autoFilter>
  <tableColumns count="3">
    <tableColumn id="1" xr3:uid="{00000000-0010-0000-0900-000001000000}" name="From" dataDxfId="19"/>
    <tableColumn id="2" xr3:uid="{00000000-0010-0000-0900-000002000000}" name="To" dataDxfId="18"/>
    <tableColumn id="3" xr3:uid="{00000000-0010-0000-0900-000003000000}" name="Rate" dataDxfId="17"/>
  </tableColumns>
  <tableStyleInfo name="TableStyleMedium20"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A000000}" name="tblMedicareSurchargeFamily" displayName="tblMedicareSurchargeFamily" ref="A68:E72" totalsRowShown="0" headerRowDxfId="16" dataDxfId="15">
  <autoFilter ref="A68:E72" xr:uid="{00000000-0009-0000-0100-00000C000000}">
    <filterColumn colId="0" hiddenButton="1"/>
    <filterColumn colId="1" hiddenButton="1"/>
    <filterColumn colId="2" hiddenButton="1"/>
    <filterColumn colId="3" hiddenButton="1"/>
    <filterColumn colId="4" hiddenButton="1"/>
  </autoFilter>
  <tableColumns count="5">
    <tableColumn id="1" xr3:uid="{00000000-0010-0000-0A00-000001000000}" name="From" dataDxfId="14"/>
    <tableColumn id="2" xr3:uid="{00000000-0010-0000-0A00-000002000000}" name="To" dataDxfId="13"/>
    <tableColumn id="3" xr3:uid="{00000000-0010-0000-0A00-000003000000}" name="Rate" dataDxfId="12"/>
    <tableColumn id="4" xr3:uid="{00000000-0010-0000-0A00-000004000000}" name="Each dependent after 1st" dataDxfId="11"/>
    <tableColumn id="5" xr3:uid="{00000000-0010-0000-0A00-000005000000}" name="Notes" dataDxfId="10"/>
  </tableColumns>
  <tableStyleInfo name="TableStyleMedium20"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B000000}" name="tblLITO" displayName="tblLITO" ref="A76:D78" totalsRowShown="0">
  <autoFilter ref="A76:D78" xr:uid="{00000000-0009-0000-0100-00000D000000}">
    <filterColumn colId="0" hiddenButton="1"/>
    <filterColumn colId="1" hiddenButton="1"/>
    <filterColumn colId="2" hiddenButton="1"/>
    <filterColumn colId="3" hiddenButton="1"/>
  </autoFilter>
  <tableColumns count="4">
    <tableColumn id="1" xr3:uid="{00000000-0010-0000-0B00-000001000000}" name="From"/>
    <tableColumn id="2" xr3:uid="{00000000-0010-0000-0B00-000002000000}" name="To"/>
    <tableColumn id="3" xr3:uid="{00000000-0010-0000-0B00-000003000000}" name="Fixed"/>
    <tableColumn id="4" xr3:uid="{00000000-0010-0000-0B00-000004000000}" name="Reduction rate"/>
  </tableColumns>
  <tableStyleInfo name="TableStyleMedium20"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C000000}" name="tblSAPTOSingle" displayName="tblSAPTOSingle" ref="A82:D84" totalsRowShown="0">
  <autoFilter ref="A82:D84" xr:uid="{00000000-0009-0000-0100-00000E000000}">
    <filterColumn colId="0" hiddenButton="1"/>
    <filterColumn colId="1" hiddenButton="1"/>
    <filterColumn colId="2" hiddenButton="1"/>
    <filterColumn colId="3" hiddenButton="1"/>
  </autoFilter>
  <tableColumns count="4">
    <tableColumn id="1" xr3:uid="{00000000-0010-0000-0C00-000001000000}" name="From"/>
    <tableColumn id="2" xr3:uid="{00000000-0010-0000-0C00-000002000000}" name="To"/>
    <tableColumn id="3" xr3:uid="{00000000-0010-0000-0C00-000003000000}" name="Fixed"/>
    <tableColumn id="4" xr3:uid="{00000000-0010-0000-0C00-000004000000}" name="Reduction rate"/>
  </tableColumns>
  <tableStyleInfo name="TableStyleMedium20"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D000000}" name="tblSAPTOCouple" displayName="tblSAPTOCouple" ref="A88:D90" totalsRowShown="0">
  <autoFilter ref="A88:D90" xr:uid="{00000000-0009-0000-0100-00000F000000}">
    <filterColumn colId="0" hiddenButton="1"/>
    <filterColumn colId="1" hiddenButton="1"/>
    <filterColumn colId="2" hiddenButton="1"/>
    <filterColumn colId="3" hiddenButton="1"/>
  </autoFilter>
  <tableColumns count="4">
    <tableColumn id="1" xr3:uid="{00000000-0010-0000-0D00-000001000000}" name="From (each)"/>
    <tableColumn id="2" xr3:uid="{00000000-0010-0000-0D00-000002000000}" name="To (each)"/>
    <tableColumn id="3" xr3:uid="{00000000-0010-0000-0D00-000003000000}" name="Fixed (each)"/>
    <tableColumn id="4" xr3:uid="{00000000-0010-0000-0D00-000004000000}" name="Reduction rate"/>
  </tableColumns>
  <tableStyleInfo name="TableStyleMedium20"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E000000}" name="tblSpouseContOffset" displayName="tblSpouseContOffset" ref="A101:D104" totalsRowShown="0">
  <autoFilter ref="A101:D104" xr:uid="{00000000-0009-0000-0100-000010000000}">
    <filterColumn colId="0" hiddenButton="1"/>
    <filterColumn colId="1" hiddenButton="1"/>
    <filterColumn colId="2" hiddenButton="1"/>
    <filterColumn colId="3" hiddenButton="1"/>
  </autoFilter>
  <tableColumns count="4">
    <tableColumn id="1" xr3:uid="{00000000-0010-0000-0E00-000001000000}" name="From"/>
    <tableColumn id="2" xr3:uid="{00000000-0010-0000-0E00-000002000000}" name="To"/>
    <tableColumn id="3" xr3:uid="{00000000-0010-0000-0E00-000003000000}" name="Minimum"/>
    <tableColumn id="4" xr3:uid="{00000000-0010-0000-0E00-000004000000}" name="Column1"/>
  </tableColumns>
  <tableStyleInfo name="TableStyleMedium20"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F000000}" name="tblSAPTOIllCouple" displayName="tblSAPTOIllCouple" ref="A94:D96" totalsRowShown="0">
  <autoFilter ref="A94:D96" xr:uid="{00000000-0009-0000-0100-000001000000}">
    <filterColumn colId="0" hiddenButton="1"/>
    <filterColumn colId="1" hiddenButton="1"/>
    <filterColumn colId="2" hiddenButton="1"/>
    <filterColumn colId="3" hiddenButton="1"/>
  </autoFilter>
  <tableColumns count="4">
    <tableColumn id="1" xr3:uid="{00000000-0010-0000-0F00-000001000000}" name="From (each)"/>
    <tableColumn id="2" xr3:uid="{00000000-0010-0000-0F00-000002000000}" name="To (each)"/>
    <tableColumn id="3" xr3:uid="{00000000-0010-0000-0F00-000003000000}" name="Fixed (each)"/>
    <tableColumn id="4" xr3:uid="{00000000-0010-0000-0F00-000004000000}" name="Reduction rate"/>
  </tableColumns>
  <tableStyleInfo name="TableStyleMedium20"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blVeteranAge" displayName="tblVeteranAge" ref="A12:C14" totalsRowShown="0" headerRowDxfId="9" dataDxfId="8">
  <autoFilter ref="A12:C14" xr:uid="{00000000-0009-0000-0100-000011000000}">
    <filterColumn colId="0" hiddenButton="1"/>
    <filterColumn colId="1" hiddenButton="1"/>
    <filterColumn colId="2" hiddenButton="1"/>
  </autoFilter>
  <tableColumns count="3">
    <tableColumn id="1" xr3:uid="{00000000-0010-0000-1000-000001000000}" name="Form" dataDxfId="7"/>
    <tableColumn id="2" xr3:uid="{00000000-0010-0000-1000-000002000000}" name="To" dataDxfId="6"/>
    <tableColumn id="3" xr3:uid="{00000000-0010-0000-1000-000003000000}" name="Eligible" dataDxfId="5"/>
  </tableColumns>
  <tableStyleInfo name="TableStyleMedium20"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tblPensionAge" displayName="tblPensionAge" ref="A2:C8" totalsRowShown="0" headerRowDxfId="4" dataDxfId="3">
  <autoFilter ref="A2:C8" xr:uid="{00000000-0009-0000-0100-000012000000}">
    <filterColumn colId="0" hiddenButton="1"/>
    <filterColumn colId="1" hiddenButton="1"/>
    <filterColumn colId="2" hiddenButton="1"/>
  </autoFilter>
  <tableColumns count="3">
    <tableColumn id="1" xr3:uid="{00000000-0010-0000-1100-000001000000}" name="From" dataDxfId="2"/>
    <tableColumn id="2" xr3:uid="{00000000-0010-0000-1100-000002000000}" name="To" dataDxfId="1"/>
    <tableColumn id="3" xr3:uid="{00000000-0010-0000-1100-000003000000}" name="Eligible" dataDxfId="0"/>
  </tableColumns>
  <tableStyleInfo name="TableStyleMedium2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blHELP" displayName="tblHELP" ref="A18:C29" totalsRowShown="0" headerRowDxfId="67">
  <autoFilter ref="A18:C29" xr:uid="{00000000-0009-0000-0100-000003000000}">
    <filterColumn colId="0" hiddenButton="1"/>
    <filterColumn colId="1" hiddenButton="1"/>
    <filterColumn colId="2" hiddenButton="1"/>
  </autoFilter>
  <tableColumns count="3">
    <tableColumn id="1" xr3:uid="{00000000-0010-0000-0100-000001000000}" name="From" dataDxfId="66"/>
    <tableColumn id="2" xr3:uid="{00000000-0010-0000-0100-000002000000}" name="To" dataDxfId="65"/>
    <tableColumn id="3" xr3:uid="{00000000-0010-0000-0100-000003000000}" name="Repayment rate" dataDxfId="64" dataCellStyle="Percent"/>
  </tableColumns>
  <tableStyleInfo name="TableStyleMedium2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blTaxRateIndividual" displayName="tblTaxRateIndividual" ref="A2:I7" totalsRowShown="0" headerRowDxfId="63">
  <autoFilter ref="A2:I7"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200-000001000000}" name="From" dataDxfId="62"/>
    <tableColumn id="2" xr3:uid="{00000000-0010-0000-0200-000002000000}" name="To" dataDxfId="61"/>
    <tableColumn id="3" xr3:uid="{00000000-0010-0000-0200-000003000000}" name="Resident - fixed" dataDxfId="60"/>
    <tableColumn id="4" xr3:uid="{00000000-0010-0000-0200-000004000000}" name="Resident - rate" dataDxfId="59" dataCellStyle="Percent"/>
    <tableColumn id="5" xr3:uid="{00000000-0010-0000-0200-000005000000}" name="Non-resident - fixed" dataDxfId="58"/>
    <tableColumn id="6" xr3:uid="{00000000-0010-0000-0200-000006000000}" name="Non-resident - rate" dataDxfId="57" dataCellStyle="Percent"/>
    <tableColumn id="7" xr3:uid="{00000000-0010-0000-0200-000007000000}" name="Notes" dataDxfId="56"/>
    <tableColumn id="10" xr3:uid="{00000000-0010-0000-0200-00000A000000}" name="Year"/>
    <tableColumn id="11" xr3:uid="{00000000-0010-0000-0200-00000B000000}" name="Index"/>
  </tableColumns>
  <tableStyleInfo name="TableStyleMedium2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blTaxRateMinor" displayName="tblTaxRateMinor" ref="A11:D14" totalsRowShown="0" headerRowDxfId="55">
  <autoFilter ref="A11:D14" xr:uid="{00000000-0009-0000-0100-000005000000}">
    <filterColumn colId="0" hiddenButton="1"/>
    <filterColumn colId="1" hiddenButton="1"/>
    <filterColumn colId="2" hiddenButton="1"/>
    <filterColumn colId="3" hiddenButton="1"/>
  </autoFilter>
  <tableColumns count="4">
    <tableColumn id="1" xr3:uid="{00000000-0010-0000-0300-000001000000}" name="From" dataDxfId="54"/>
    <tableColumn id="2" xr3:uid="{00000000-0010-0000-0300-000002000000}" name="To" dataDxfId="53"/>
    <tableColumn id="3" xr3:uid="{00000000-0010-0000-0300-000003000000}" name="Rate between limits" dataDxfId="52" dataCellStyle="Percent"/>
    <tableColumn id="4" xr3:uid="{00000000-0010-0000-0300-000004000000}" name="Overall rate" dataDxfId="51" dataCellStyle="Percent"/>
  </tableColumns>
  <tableStyleInfo name="TableStyleMedium20"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blTaxAges" displayName="tblTaxAges" ref="F11:G12" totalsRowShown="0">
  <autoFilter ref="F11:G12" xr:uid="{00000000-0009-0000-0100-000006000000}">
    <filterColumn colId="0" hiddenButton="1"/>
    <filterColumn colId="1" hiddenButton="1"/>
  </autoFilter>
  <tableColumns count="2">
    <tableColumn id="1" xr3:uid="{00000000-0010-0000-0400-000001000000}" name="Classification" dataDxfId="50" dataCellStyle="Percent"/>
    <tableColumn id="2" xr3:uid="{00000000-0010-0000-0400-000002000000}" name="Age" dataDxfId="49"/>
  </tableColumns>
  <tableStyleInfo name="TableStyleMedium20"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blMedicareSingle" displayName="tblMedicareSingle" ref="A33:D36" totalsRowShown="0" headerRowDxfId="48" dataDxfId="47">
  <autoFilter ref="A33:D36" xr:uid="{00000000-0009-0000-0100-000007000000}">
    <filterColumn colId="0" hiddenButton="1"/>
    <filterColumn colId="1" hiddenButton="1"/>
    <filterColumn colId="2" hiddenButton="1"/>
    <filterColumn colId="3" hiddenButton="1"/>
  </autoFilter>
  <tableColumns count="4">
    <tableColumn id="1" xr3:uid="{00000000-0010-0000-0500-000001000000}" name="From" dataDxfId="46"/>
    <tableColumn id="2" xr3:uid="{00000000-0010-0000-0500-000002000000}" name="To" dataDxfId="45"/>
    <tableColumn id="3" xr3:uid="{00000000-0010-0000-0500-000003000000}" name="Rate" dataDxfId="44"/>
    <tableColumn id="4" xr3:uid="{00000000-0010-0000-0500-000004000000}" name="Rate between limits" dataDxfId="43"/>
  </tableColumns>
  <tableStyleInfo name="TableStyleMedium20"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blMedicareFamily" displayName="tblMedicareFamily" ref="A40:F43" totalsRowShown="0" headerRowDxfId="42" dataDxfId="41">
  <autoFilter ref="A40:F43" xr:uid="{00000000-0009-0000-0100-000008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600-000001000000}" name="From" dataDxfId="40"/>
    <tableColumn id="2" xr3:uid="{00000000-0010-0000-0600-000002000000}" name="To" dataDxfId="39"/>
    <tableColumn id="3" xr3:uid="{00000000-0010-0000-0600-000003000000}" name="Rate" dataDxfId="38"/>
    <tableColumn id="4" xr3:uid="{00000000-0010-0000-0600-000004000000}" name="Rate between limits" dataDxfId="37"/>
    <tableColumn id="5" xr3:uid="{00000000-0010-0000-0600-000005000000}" name="Each dependent" dataDxfId="36"/>
    <tableColumn id="6" xr3:uid="{00000000-0010-0000-0600-000006000000}" name="Note" dataDxfId="35"/>
  </tableColumns>
  <tableStyleInfo name="TableStyleMedium20"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blMedicarePensionerSingle" displayName="tblMedicarePensionerSingle" ref="A47:D50" totalsRowShown="0" headerRowDxfId="34" dataDxfId="33">
  <autoFilter ref="A47:D50" xr:uid="{00000000-0009-0000-0100-000009000000}">
    <filterColumn colId="0" hiddenButton="1"/>
    <filterColumn colId="1" hiddenButton="1"/>
    <filterColumn colId="2" hiddenButton="1"/>
    <filterColumn colId="3" hiddenButton="1"/>
  </autoFilter>
  <tableColumns count="4">
    <tableColumn id="1" xr3:uid="{00000000-0010-0000-0700-000001000000}" name="From" dataDxfId="32"/>
    <tableColumn id="2" xr3:uid="{00000000-0010-0000-0700-000002000000}" name="To" dataDxfId="31"/>
    <tableColumn id="3" xr3:uid="{00000000-0010-0000-0700-000003000000}" name="Rate" dataDxfId="30"/>
    <tableColumn id="4" xr3:uid="{00000000-0010-0000-0700-000004000000}" name="Rate between limits" dataDxfId="29"/>
  </tableColumns>
  <tableStyleInfo name="TableStyleMedium20"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tblMedicarePensionerFamily" displayName="tblMedicarePensionerFamily" ref="A54:E57" totalsRowShown="0" headerRowDxfId="28" dataDxfId="27">
  <autoFilter ref="A54:E57" xr:uid="{00000000-0009-0000-0100-00000A000000}">
    <filterColumn colId="0" hiddenButton="1"/>
    <filterColumn colId="1" hiddenButton="1"/>
    <filterColumn colId="2" hiddenButton="1"/>
    <filterColumn colId="3" hiddenButton="1"/>
    <filterColumn colId="4" hiddenButton="1"/>
  </autoFilter>
  <tableColumns count="5">
    <tableColumn id="1" xr3:uid="{00000000-0010-0000-0800-000001000000}" name="From" dataDxfId="26"/>
    <tableColumn id="2" xr3:uid="{00000000-0010-0000-0800-000002000000}" name="To" dataDxfId="25"/>
    <tableColumn id="3" xr3:uid="{00000000-0010-0000-0800-000003000000}" name="Rate" dataDxfId="24"/>
    <tableColumn id="4" xr3:uid="{00000000-0010-0000-0800-000004000000}" name="Rate between limits" dataDxfId="23"/>
    <tableColumn id="5" xr3:uid="{00000000-0010-0000-0800-000005000000}" name="Each dependent" dataDxfId="22"/>
  </tableColumns>
  <tableStyleInfo name="TableStyleMedium20" showFirstColumn="0" showLastColumn="0" showRowStripes="1" showColumnStripes="0"/>
</table>
</file>

<file path=xl/theme/theme1.xml><?xml version="1.0" encoding="utf-8"?>
<a:theme xmlns:a="http://schemas.openxmlformats.org/drawingml/2006/main" name="HAG">
  <a:themeElements>
    <a:clrScheme name="Custom 3">
      <a:dk1>
        <a:srgbClr val="6D625B"/>
      </a:dk1>
      <a:lt1>
        <a:sysClr val="window" lastClr="FFFFFF"/>
      </a:lt1>
      <a:dk2>
        <a:srgbClr val="000000"/>
      </a:dk2>
      <a:lt2>
        <a:srgbClr val="E7E6E6"/>
      </a:lt2>
      <a:accent1>
        <a:srgbClr val="9CB7D4"/>
      </a:accent1>
      <a:accent2>
        <a:srgbClr val="B1A1D8"/>
      </a:accent2>
      <a:accent3>
        <a:srgbClr val="FFE2B6"/>
      </a:accent3>
      <a:accent4>
        <a:srgbClr val="A1E1AF"/>
      </a:accent4>
      <a:accent5>
        <a:srgbClr val="476D95"/>
      </a:accent5>
      <a:accent6>
        <a:srgbClr val="8974BB"/>
      </a:accent6>
      <a:hlink>
        <a:srgbClr val="0070C0"/>
      </a:hlink>
      <a:folHlink>
        <a:srgbClr val="0070C0"/>
      </a:folHlink>
    </a:clrScheme>
    <a:fontScheme name="Office">
      <a:majorFont>
        <a:latin typeface="Calibri Light" panose="020F0302020204030204"/>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8" Type="http://schemas.openxmlformats.org/officeDocument/2006/relationships/table" Target="../tables/table9.xml"/><Relationship Id="rId13" Type="http://schemas.openxmlformats.org/officeDocument/2006/relationships/table" Target="../tables/table14.xml"/><Relationship Id="rId3" Type="http://schemas.openxmlformats.org/officeDocument/2006/relationships/table" Target="../tables/table4.xml"/><Relationship Id="rId7" Type="http://schemas.openxmlformats.org/officeDocument/2006/relationships/table" Target="../tables/table8.xml"/><Relationship Id="rId12" Type="http://schemas.openxmlformats.org/officeDocument/2006/relationships/table" Target="../tables/table13.xml"/><Relationship Id="rId2" Type="http://schemas.openxmlformats.org/officeDocument/2006/relationships/table" Target="../tables/table3.xml"/><Relationship Id="rId1" Type="http://schemas.openxmlformats.org/officeDocument/2006/relationships/table" Target="../tables/table2.xml"/><Relationship Id="rId6" Type="http://schemas.openxmlformats.org/officeDocument/2006/relationships/table" Target="../tables/table7.xml"/><Relationship Id="rId11" Type="http://schemas.openxmlformats.org/officeDocument/2006/relationships/table" Target="../tables/table12.xml"/><Relationship Id="rId5" Type="http://schemas.openxmlformats.org/officeDocument/2006/relationships/table" Target="../tables/table6.xml"/><Relationship Id="rId15" Type="http://schemas.openxmlformats.org/officeDocument/2006/relationships/table" Target="../tables/table16.xml"/><Relationship Id="rId10" Type="http://schemas.openxmlformats.org/officeDocument/2006/relationships/table" Target="../tables/table11.xml"/><Relationship Id="rId4" Type="http://schemas.openxmlformats.org/officeDocument/2006/relationships/table" Target="../tables/table5.xml"/><Relationship Id="rId9" Type="http://schemas.openxmlformats.org/officeDocument/2006/relationships/table" Target="../tables/table10.xml"/><Relationship Id="rId14" Type="http://schemas.openxmlformats.org/officeDocument/2006/relationships/table" Target="../tables/table15.xml"/></Relationships>
</file>

<file path=xl/worksheets/_rels/sheet5.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table" Target="../tables/table1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H102"/>
  <sheetViews>
    <sheetView tabSelected="1" workbookViewId="0">
      <selection activeCell="C3" sqref="C3"/>
    </sheetView>
  </sheetViews>
  <sheetFormatPr defaultRowHeight="15" x14ac:dyDescent="0.25"/>
  <cols>
    <col min="1" max="1" width="39.140625" bestFit="1" customWidth="1"/>
    <col min="2" max="2" width="2" customWidth="1"/>
    <col min="3" max="3" width="12.140625" bestFit="1" customWidth="1"/>
    <col min="4" max="4" width="4.7109375" customWidth="1"/>
    <col min="5" max="5" width="39.140625" bestFit="1" customWidth="1"/>
    <col min="6" max="6" width="1.85546875" customWidth="1"/>
    <col min="7" max="7" width="12.140625" customWidth="1"/>
    <col min="8" max="8" width="9.140625" hidden="1" customWidth="1"/>
    <col min="9" max="9" width="39" hidden="1" customWidth="1"/>
    <col min="10" max="10" width="13.5703125" hidden="1" customWidth="1"/>
    <col min="11" max="12" width="9.140625" hidden="1" customWidth="1"/>
    <col min="13" max="14" width="15.140625" hidden="1" customWidth="1"/>
    <col min="15" max="16" width="11.140625" hidden="1" customWidth="1"/>
    <col min="17" max="17" width="13.85546875" hidden="1" customWidth="1"/>
    <col min="18" max="18" width="16.140625" hidden="1" customWidth="1"/>
    <col min="19" max="19" width="14.42578125" hidden="1" customWidth="1"/>
    <col min="20" max="20" width="20.7109375" hidden="1" customWidth="1"/>
    <col min="21" max="21" width="22.140625" hidden="1" customWidth="1"/>
    <col min="22" max="23" width="24.5703125" hidden="1" customWidth="1"/>
    <col min="24" max="24" width="19.5703125" hidden="1" customWidth="1"/>
    <col min="25" max="25" width="9.140625" hidden="1" customWidth="1"/>
    <col min="26" max="26" width="28.7109375" hidden="1" customWidth="1"/>
    <col min="27" max="27" width="11.5703125" hidden="1" customWidth="1"/>
    <col min="28" max="28" width="11.42578125" hidden="1" customWidth="1"/>
    <col min="29" max="29" width="16.85546875" hidden="1" customWidth="1"/>
    <col min="30" max="30" width="20.5703125" hidden="1" customWidth="1"/>
    <col min="31" max="34" width="9.140625" hidden="1" customWidth="1"/>
    <col min="35" max="35" width="9.140625" customWidth="1"/>
  </cols>
  <sheetData>
    <row r="1" spans="1:34" ht="15.75" x14ac:dyDescent="0.25">
      <c r="A1" s="35" t="s">
        <v>97</v>
      </c>
      <c r="B1" s="36"/>
      <c r="C1" s="36"/>
      <c r="D1" s="36"/>
      <c r="E1" s="36"/>
      <c r="F1" s="36"/>
      <c r="G1" s="37"/>
      <c r="I1" t="s">
        <v>63</v>
      </c>
      <c r="J1" s="8">
        <f>VLOOKUP(I1,tblRates[],2,FALSE)</f>
        <v>5.5E-2</v>
      </c>
      <c r="L1" t="s">
        <v>58</v>
      </c>
      <c r="M1" t="str">
        <f>C4&amp;" income FV"</f>
        <v xml:space="preserve"> income FV</v>
      </c>
      <c r="N1" t="str">
        <f>C4&amp;" tax FV"</f>
        <v xml:space="preserve"> tax FV</v>
      </c>
      <c r="O1" t="str">
        <f>G4&amp;" income FV"</f>
        <v xml:space="preserve"> income FV</v>
      </c>
      <c r="P1" t="str">
        <f>G4&amp;" tax FV"</f>
        <v xml:space="preserve"> tax FV</v>
      </c>
      <c r="Q1" t="s">
        <v>65</v>
      </c>
      <c r="R1" t="s">
        <v>66</v>
      </c>
      <c r="S1" t="s">
        <v>68</v>
      </c>
      <c r="T1" t="s">
        <v>69</v>
      </c>
      <c r="U1" t="s">
        <v>70</v>
      </c>
      <c r="V1" t="s">
        <v>71</v>
      </c>
      <c r="W1" t="s">
        <v>72</v>
      </c>
      <c r="X1" t="s">
        <v>73</v>
      </c>
      <c r="Y1" t="str">
        <f>C4&amp;" age"</f>
        <v xml:space="preserve"> age</v>
      </c>
      <c r="Z1" t="s">
        <v>83</v>
      </c>
      <c r="AA1" t="s">
        <v>84</v>
      </c>
      <c r="AB1" t="s">
        <v>85</v>
      </c>
      <c r="AC1" t="s">
        <v>86</v>
      </c>
      <c r="AD1" t="s">
        <v>87</v>
      </c>
      <c r="AE1" t="s">
        <v>88</v>
      </c>
      <c r="AF1" t="s">
        <v>89</v>
      </c>
      <c r="AG1" t="s">
        <v>90</v>
      </c>
      <c r="AH1" t="s">
        <v>91</v>
      </c>
    </row>
    <row r="2" spans="1:34" x14ac:dyDescent="0.25">
      <c r="A2" s="30" t="s">
        <v>95</v>
      </c>
      <c r="B2" s="31"/>
      <c r="C2" s="31"/>
      <c r="D2" s="14"/>
      <c r="E2" s="31" t="s">
        <v>96</v>
      </c>
      <c r="F2" s="31"/>
      <c r="G2" s="32"/>
      <c r="I2" t="s">
        <v>1</v>
      </c>
      <c r="J2" s="8">
        <f>VLOOKUP(I2,tblRates[],2,FALSE)</f>
        <v>2.5000000000000001E-2</v>
      </c>
      <c r="L2">
        <f>IF(MONTH(C3)&gt;6,YEAR(C3)+1,YEAR(C3))</f>
        <v>1900</v>
      </c>
      <c r="M2">
        <f t="shared" ref="M2:M33" si="0">IF(L2&lt;&gt;"",IF(AND($C$4&lt;&gt;"",L2&lt;=$J$6),$C$8*(1+$J$3)^(L2-YEAR($C$3)-1),0),"")</f>
        <v>0</v>
      </c>
      <c r="N2">
        <f>IF($L2&lt;&gt;"",VLOOKUP($M2,tblTaxRateIndividual[#All],3,TRUE)+($M2-VLOOKUP($M2,tblTaxRateIndividual[#All],1,TRUE))*VLOOKUP($M2,tblTaxRateIndividual[#All],4,TRUE)+$M2*$J$9,"")</f>
        <v>0</v>
      </c>
      <c r="O2">
        <f t="shared" ref="O2:O33" si="1">IF(L2&lt;&gt;"",IF(AND($G$4&lt;&gt;"",L2&lt;=$J$8),$G$8*(1+$J$3)^(L2-YEAR($C$3)-1),0),"")</f>
        <v>0</v>
      </c>
      <c r="P2">
        <f>IF($L2&lt;&gt;"",VLOOKUP($O2,tblTaxRateIndividual[#All],3,TRUE)+($O2-VLOOKUP($O2,tblTaxRateIndividual[#All],1,TRUE))*VLOOKUP($O2,tblTaxRateIndividual[#All],4,TRUE)+$O2*$J$9,"")</f>
        <v>0</v>
      </c>
      <c r="Q2">
        <f t="shared" ref="Q2:Q33" si="2">IF(L2&lt;&gt;"",IF(L2&lt;=MAX($J$6,$J$8),$C$10*(1+$J$2)^(L2-YEAR($C$3)),$C$11*(1+$J$2)^(L2-YEAR($C$3))),"")</f>
        <v>0</v>
      </c>
      <c r="R2">
        <f>IF(L2&lt;&gt;"",M2+O2-N2-P2-Q2,"")</f>
        <v>0</v>
      </c>
      <c r="S2">
        <f>IF(L2&lt;&gt;"",IF(R2&gt;0,R2,0),"")</f>
        <v>0</v>
      </c>
      <c r="T2" s="10">
        <f>IF(L2&lt;&gt;"",C9+G9,"")</f>
        <v>0</v>
      </c>
      <c r="U2">
        <f>IF(L2&lt;&gt;"",IF((M2+O2)&lt;&gt;0,(M2+O2)*$J$4*(1-$J$10),0),"")</f>
        <v>0</v>
      </c>
      <c r="V2">
        <f>IF(L2&lt;&gt;"",T2*$J$1,"")</f>
        <v>0</v>
      </c>
      <c r="W2">
        <f>IF($L2&lt;&gt;"",IF($R2&lt;0,$R2,0),"")</f>
        <v>0</v>
      </c>
      <c r="X2">
        <f>IF(W2&lt;&gt;"",MAX(T2+U2+V2+W2,0),"")</f>
        <v>0</v>
      </c>
      <c r="Y2">
        <f t="shared" ref="Y2:Y33" si="3">IF(L2&lt;&gt;"",ROUNDDOWN(YEARFRAC($C$6,"30/06/"&amp;L2,0),0),"")</f>
        <v>0</v>
      </c>
      <c r="Z2" s="12">
        <f>IF(L2&lt;&gt;"",C9+G9,"")</f>
        <v>0</v>
      </c>
      <c r="AA2" s="12" t="e">
        <f>IF(L2&lt;&gt;"",IF(L2&lt;=($J$13-$J$14),$J$16,0),"")</f>
        <v>#NUM!</v>
      </c>
      <c r="AB2" s="12">
        <f>IF(L2&lt;&gt;"",Z2*$J$1,"")</f>
        <v>0</v>
      </c>
      <c r="AC2" s="12">
        <f>IF($L2&lt;&gt;"",IF($R2&lt;0,$R2,0),"")</f>
        <v>0</v>
      </c>
      <c r="AD2" s="12" t="e">
        <f>IF(L2&lt;&gt;"",Z2+AA2+AB2+AC2,"")</f>
        <v>#NUM!</v>
      </c>
      <c r="AE2" t="e">
        <f>IF(L2&lt;&gt;"",IF(AA2=0,"",MAX(AA2-U2,0)),"")</f>
        <v>#NUM!</v>
      </c>
      <c r="AF2">
        <f>IF(L2&lt;&gt;"",IF(L2&lt;=($J$13-$J$14),R2,""),"")</f>
        <v>0</v>
      </c>
      <c r="AG2">
        <f>IF($L2&lt;&gt;"",IF($L2&lt;=($J$13-$J$14),Y2,""),"")</f>
        <v>0</v>
      </c>
      <c r="AH2">
        <f>IF($L2&lt;&gt;"",IF($L2&lt;=($J$13-$J$14),U2,""),"")</f>
        <v>0</v>
      </c>
    </row>
    <row r="3" spans="1:34" x14ac:dyDescent="0.25">
      <c r="A3" s="15" t="s">
        <v>57</v>
      </c>
      <c r="B3" s="16"/>
      <c r="C3" s="21"/>
      <c r="D3" s="16"/>
      <c r="E3" s="16"/>
      <c r="F3" s="16"/>
      <c r="G3" s="17"/>
      <c r="I3" t="s">
        <v>0</v>
      </c>
      <c r="J3" s="8">
        <f>VLOOKUP(I3,tblRates[],2,FALSE)</f>
        <v>2.5000000000000001E-2</v>
      </c>
      <c r="L3">
        <f>IF(AND(L2&lt;$J$13,L2&lt;&gt;""),L2+1,"")</f>
        <v>1901</v>
      </c>
      <c r="M3">
        <f t="shared" si="0"/>
        <v>0</v>
      </c>
      <c r="N3">
        <f>IF($L3&lt;&gt;"",VLOOKUP($M3,tblTaxRateIndividual[#All],3,TRUE)+($M3-VLOOKUP($M3,tblTaxRateIndividual[#All],1,TRUE))*VLOOKUP($M3,tblTaxRateIndividual[#All],4,TRUE)+$M3*$J$9,"")</f>
        <v>0</v>
      </c>
      <c r="O3">
        <f t="shared" si="1"/>
        <v>0</v>
      </c>
      <c r="P3">
        <f>IF($L3&lt;&gt;"",VLOOKUP($O3,tblTaxRateIndividual[#All],3,TRUE)+($O3-VLOOKUP($O3,tblTaxRateIndividual[#All],1,TRUE))*VLOOKUP($O3,tblTaxRateIndividual[#All],4,TRUE)+$O3*$J$9,"")</f>
        <v>0</v>
      </c>
      <c r="Q3">
        <f t="shared" si="2"/>
        <v>0</v>
      </c>
      <c r="R3">
        <f t="shared" ref="R3:R66" si="4">IF(L3&lt;&gt;"",M3+O3-N3-P3-Q3,"")</f>
        <v>0</v>
      </c>
      <c r="S3">
        <f>IF(L3&lt;&gt;"",IF(R3&gt;0,S2+R3,S2),"")</f>
        <v>0</v>
      </c>
      <c r="T3">
        <f>IF(L3&lt;&gt;"",X2,"")</f>
        <v>0</v>
      </c>
      <c r="U3">
        <f t="shared" ref="U3:U66" si="5">IF(L3&lt;&gt;"",(M3+O3)*$J$4*(1-$J$10),"")</f>
        <v>0</v>
      </c>
      <c r="V3">
        <f t="shared" ref="V3:V66" si="6">IF(L3&lt;&gt;"",T3*$J$1,"")</f>
        <v>0</v>
      </c>
      <c r="W3">
        <f t="shared" ref="W3:W66" si="7">IF($L3&lt;&gt;"",IF($R3&lt;0,$R3,0),"")</f>
        <v>0</v>
      </c>
      <c r="X3">
        <f t="shared" ref="X3:X66" si="8">IF(W3&lt;&gt;"",MAX(T3+U3+V3+W3,0),"")</f>
        <v>0</v>
      </c>
      <c r="Y3">
        <f t="shared" si="3"/>
        <v>1</v>
      </c>
      <c r="Z3" s="12" t="e">
        <f>IF(L3&lt;&gt;"",AD2,"")</f>
        <v>#NUM!</v>
      </c>
      <c r="AA3" s="12">
        <f t="shared" ref="AA3:AA66" si="9">IF(L3&lt;&gt;"",IF(L3&lt;=($J$13-$J$14),$J$16,0),"")</f>
        <v>0</v>
      </c>
      <c r="AB3" s="12" t="e">
        <f t="shared" ref="AB3:AB66" si="10">IF(L3&lt;&gt;"",Z3*$J$1,"")</f>
        <v>#NUM!</v>
      </c>
      <c r="AC3" s="12">
        <f t="shared" ref="AC3:AC66" si="11">IF($L3&lt;&gt;"",IF($R3&lt;0,$R3,0),"")</f>
        <v>0</v>
      </c>
      <c r="AD3" s="12" t="e">
        <f t="shared" ref="AD3:AD66" si="12">IF(L3&lt;&gt;"",Z3+AA3+AB3+AC3,"")</f>
        <v>#NUM!</v>
      </c>
      <c r="AE3" t="str">
        <f t="shared" ref="AE3:AE66" si="13">IF(L3&lt;&gt;"",IF(AA3=0,"",MAX(AA3-U3,0)),"")</f>
        <v/>
      </c>
      <c r="AF3" t="str">
        <f t="shared" ref="AF3:AF66" si="14">IF(L3&lt;&gt;"",IF(L3&lt;=($J$13-$J$14),R3,""),"")</f>
        <v/>
      </c>
      <c r="AG3" t="str">
        <f t="shared" ref="AG3:AG66" si="15">IF($L3&lt;&gt;"",IF($L3&lt;=($J$13-$J$14),Y3,""),"")</f>
        <v/>
      </c>
      <c r="AH3" t="str">
        <f t="shared" ref="AH3:AH66" si="16">IF($L3&lt;&gt;"",IF($L3&lt;=($J$13-$J$14),U3,""),"")</f>
        <v/>
      </c>
    </row>
    <row r="4" spans="1:34" x14ac:dyDescent="0.25">
      <c r="A4" s="15" t="s">
        <v>54</v>
      </c>
      <c r="B4" s="16"/>
      <c r="C4" s="22"/>
      <c r="D4" s="16"/>
      <c r="E4" s="16" t="s">
        <v>54</v>
      </c>
      <c r="F4" s="16"/>
      <c r="G4" s="26"/>
      <c r="I4" t="s">
        <v>60</v>
      </c>
      <c r="J4" s="8">
        <f>VLOOKUP("SG",tblRates[],2,FALSE)</f>
        <v>0.1</v>
      </c>
      <c r="L4">
        <f t="shared" ref="L4:L67" si="17">IF(AND(L3&lt;$J$13,L3&lt;&gt;""),L3+1,"")</f>
        <v>1902</v>
      </c>
      <c r="M4">
        <f t="shared" si="0"/>
        <v>0</v>
      </c>
      <c r="N4">
        <f>IF($L4&lt;&gt;"",VLOOKUP($M4,tblTaxRateIndividual[#All],3,TRUE)+($M4-VLOOKUP($M4,tblTaxRateIndividual[#All],1,TRUE))*VLOOKUP($M4,tblTaxRateIndividual[#All],4,TRUE)+$M4*$J$9,"")</f>
        <v>0</v>
      </c>
      <c r="O4">
        <f t="shared" si="1"/>
        <v>0</v>
      </c>
      <c r="P4">
        <f>IF($L4&lt;&gt;"",VLOOKUP($O4,tblTaxRateIndividual[#All],3,TRUE)+($O4-VLOOKUP($O4,tblTaxRateIndividual[#All],1,TRUE))*VLOOKUP($O4,tblTaxRateIndividual[#All],4,TRUE)+$O4*$J$9,"")</f>
        <v>0</v>
      </c>
      <c r="Q4">
        <f t="shared" si="2"/>
        <v>0</v>
      </c>
      <c r="R4">
        <f t="shared" si="4"/>
        <v>0</v>
      </c>
      <c r="S4">
        <f t="shared" ref="S4:S67" si="18">IF(L4&lt;&gt;"",IF(R4&gt;0,S3+R4,S3),"")</f>
        <v>0</v>
      </c>
      <c r="T4">
        <f t="shared" ref="T4:T67" si="19">IF(L4&lt;&gt;"",X3,"")</f>
        <v>0</v>
      </c>
      <c r="U4">
        <f t="shared" si="5"/>
        <v>0</v>
      </c>
      <c r="V4">
        <f t="shared" si="6"/>
        <v>0</v>
      </c>
      <c r="W4">
        <f t="shared" si="7"/>
        <v>0</v>
      </c>
      <c r="X4">
        <f t="shared" si="8"/>
        <v>0</v>
      </c>
      <c r="Y4">
        <f t="shared" si="3"/>
        <v>2</v>
      </c>
      <c r="Z4" s="12" t="e">
        <f t="shared" ref="Z4:Z67" si="20">IF(L4&lt;&gt;"",AD3,"")</f>
        <v>#NUM!</v>
      </c>
      <c r="AA4" s="12">
        <f t="shared" si="9"/>
        <v>0</v>
      </c>
      <c r="AB4" s="12" t="e">
        <f t="shared" si="10"/>
        <v>#NUM!</v>
      </c>
      <c r="AC4" s="12">
        <f t="shared" si="11"/>
        <v>0</v>
      </c>
      <c r="AD4" s="12" t="e">
        <f t="shared" si="12"/>
        <v>#NUM!</v>
      </c>
      <c r="AE4" t="str">
        <f t="shared" si="13"/>
        <v/>
      </c>
      <c r="AF4" t="str">
        <f t="shared" si="14"/>
        <v/>
      </c>
      <c r="AG4" t="str">
        <f t="shared" si="15"/>
        <v/>
      </c>
      <c r="AH4" t="str">
        <f t="shared" si="16"/>
        <v/>
      </c>
    </row>
    <row r="5" spans="1:34" x14ac:dyDescent="0.25">
      <c r="A5" s="15" t="s">
        <v>78</v>
      </c>
      <c r="B5" s="16"/>
      <c r="C5" s="22"/>
      <c r="D5" s="16"/>
      <c r="E5" s="16" t="s">
        <v>78</v>
      </c>
      <c r="F5" s="16"/>
      <c r="G5" s="26"/>
      <c r="I5" t="str">
        <f>C4&amp;" retirement"</f>
        <v xml:space="preserve"> retirement</v>
      </c>
      <c r="J5" s="5">
        <f>EDATE(C6,C7*12)</f>
        <v>0</v>
      </c>
      <c r="L5">
        <f t="shared" si="17"/>
        <v>1903</v>
      </c>
      <c r="M5">
        <f t="shared" si="0"/>
        <v>0</v>
      </c>
      <c r="N5">
        <f>IF($L5&lt;&gt;"",VLOOKUP($M5,tblTaxRateIndividual[#All],3,TRUE)+($M5-VLOOKUP($M5,tblTaxRateIndividual[#All],1,TRUE))*VLOOKUP($M5,tblTaxRateIndividual[#All],4,TRUE)+$M5*$J$9,"")</f>
        <v>0</v>
      </c>
      <c r="O5">
        <f t="shared" si="1"/>
        <v>0</v>
      </c>
      <c r="P5">
        <f>IF($L5&lt;&gt;"",VLOOKUP($O5,tblTaxRateIndividual[#All],3,TRUE)+($O5-VLOOKUP($O5,tblTaxRateIndividual[#All],1,TRUE))*VLOOKUP($O5,tblTaxRateIndividual[#All],4,TRUE)+$O5*$J$9,"")</f>
        <v>0</v>
      </c>
      <c r="Q5">
        <f t="shared" si="2"/>
        <v>0</v>
      </c>
      <c r="R5">
        <f t="shared" si="4"/>
        <v>0</v>
      </c>
      <c r="S5">
        <f t="shared" si="18"/>
        <v>0</v>
      </c>
      <c r="T5">
        <f t="shared" si="19"/>
        <v>0</v>
      </c>
      <c r="U5">
        <f t="shared" si="5"/>
        <v>0</v>
      </c>
      <c r="V5">
        <f t="shared" si="6"/>
        <v>0</v>
      </c>
      <c r="W5">
        <f t="shared" si="7"/>
        <v>0</v>
      </c>
      <c r="X5">
        <f t="shared" si="8"/>
        <v>0</v>
      </c>
      <c r="Y5">
        <f t="shared" si="3"/>
        <v>3</v>
      </c>
      <c r="Z5" s="12" t="e">
        <f t="shared" si="20"/>
        <v>#NUM!</v>
      </c>
      <c r="AA5" s="12">
        <f t="shared" si="9"/>
        <v>0</v>
      </c>
      <c r="AB5" s="12" t="e">
        <f t="shared" si="10"/>
        <v>#NUM!</v>
      </c>
      <c r="AC5" s="12">
        <f t="shared" si="11"/>
        <v>0</v>
      </c>
      <c r="AD5" s="12" t="e">
        <f t="shared" si="12"/>
        <v>#NUM!</v>
      </c>
      <c r="AE5" t="str">
        <f t="shared" si="13"/>
        <v/>
      </c>
      <c r="AF5" t="str">
        <f t="shared" si="14"/>
        <v/>
      </c>
      <c r="AG5" t="str">
        <f t="shared" si="15"/>
        <v/>
      </c>
      <c r="AH5" t="str">
        <f t="shared" si="16"/>
        <v/>
      </c>
    </row>
    <row r="6" spans="1:34" x14ac:dyDescent="0.25">
      <c r="A6" s="15" t="s">
        <v>56</v>
      </c>
      <c r="B6" s="16"/>
      <c r="C6" s="21"/>
      <c r="D6" s="16"/>
      <c r="E6" s="16" t="s">
        <v>56</v>
      </c>
      <c r="F6" s="16"/>
      <c r="G6" s="27"/>
      <c r="I6" s="9" t="str">
        <f>C4&amp;" last tax year"</f>
        <v xml:space="preserve"> last tax year</v>
      </c>
      <c r="J6" s="9">
        <f>IF(MONTH(J5)&gt;6,YEAR(J5)+1,YEAR(J5))</f>
        <v>1900</v>
      </c>
      <c r="L6">
        <f t="shared" si="17"/>
        <v>1904</v>
      </c>
      <c r="M6">
        <f t="shared" si="0"/>
        <v>0</v>
      </c>
      <c r="N6">
        <f>IF($L6&lt;&gt;"",VLOOKUP($M6,tblTaxRateIndividual[#All],3,TRUE)+($M6-VLOOKUP($M6,tblTaxRateIndividual[#All],1,TRUE))*VLOOKUP($M6,tblTaxRateIndividual[#All],4,TRUE)+$M6*$J$9,"")</f>
        <v>0</v>
      </c>
      <c r="O6">
        <f t="shared" si="1"/>
        <v>0</v>
      </c>
      <c r="P6">
        <f>IF($L6&lt;&gt;"",VLOOKUP($O6,tblTaxRateIndividual[#All],3,TRUE)+($O6-VLOOKUP($O6,tblTaxRateIndividual[#All],1,TRUE))*VLOOKUP($O6,tblTaxRateIndividual[#All],4,TRUE)+$O6*$J$9,"")</f>
        <v>0</v>
      </c>
      <c r="Q6">
        <f t="shared" si="2"/>
        <v>0</v>
      </c>
      <c r="R6">
        <f t="shared" si="4"/>
        <v>0</v>
      </c>
      <c r="S6">
        <f t="shared" si="18"/>
        <v>0</v>
      </c>
      <c r="T6">
        <f t="shared" si="19"/>
        <v>0</v>
      </c>
      <c r="U6">
        <f t="shared" si="5"/>
        <v>0</v>
      </c>
      <c r="V6">
        <f t="shared" si="6"/>
        <v>0</v>
      </c>
      <c r="W6">
        <f t="shared" si="7"/>
        <v>0</v>
      </c>
      <c r="X6">
        <f t="shared" si="8"/>
        <v>0</v>
      </c>
      <c r="Y6">
        <f t="shared" si="3"/>
        <v>4</v>
      </c>
      <c r="Z6" s="12" t="e">
        <f t="shared" si="20"/>
        <v>#NUM!</v>
      </c>
      <c r="AA6" s="12">
        <f t="shared" si="9"/>
        <v>0</v>
      </c>
      <c r="AB6" s="12" t="e">
        <f t="shared" si="10"/>
        <v>#NUM!</v>
      </c>
      <c r="AC6" s="12">
        <f t="shared" si="11"/>
        <v>0</v>
      </c>
      <c r="AD6" s="12" t="e">
        <f t="shared" si="12"/>
        <v>#NUM!</v>
      </c>
      <c r="AE6" t="str">
        <f t="shared" si="13"/>
        <v/>
      </c>
      <c r="AF6" t="str">
        <f t="shared" si="14"/>
        <v/>
      </c>
      <c r="AG6" t="str">
        <f t="shared" si="15"/>
        <v/>
      </c>
      <c r="AH6" t="str">
        <f t="shared" si="16"/>
        <v/>
      </c>
    </row>
    <row r="7" spans="1:34" x14ac:dyDescent="0.25">
      <c r="A7" s="15" t="s">
        <v>55</v>
      </c>
      <c r="B7" s="16"/>
      <c r="C7" s="23"/>
      <c r="D7" s="16"/>
      <c r="E7" s="16" t="s">
        <v>55</v>
      </c>
      <c r="F7" s="16"/>
      <c r="G7" s="28"/>
      <c r="I7" t="str">
        <f>G4&amp;" retirement"</f>
        <v xml:space="preserve"> retirement</v>
      </c>
      <c r="J7" s="5">
        <f>EDATE(G6,G7*12)</f>
        <v>0</v>
      </c>
      <c r="L7">
        <f t="shared" si="17"/>
        <v>1905</v>
      </c>
      <c r="M7">
        <f t="shared" si="0"/>
        <v>0</v>
      </c>
      <c r="N7">
        <f>IF($L7&lt;&gt;"",VLOOKUP($M7,tblTaxRateIndividual[#All],3,TRUE)+($M7-VLOOKUP($M7,tblTaxRateIndividual[#All],1,TRUE))*VLOOKUP($M7,tblTaxRateIndividual[#All],4,TRUE)+$M7*$J$9,"")</f>
        <v>0</v>
      </c>
      <c r="O7">
        <f t="shared" si="1"/>
        <v>0</v>
      </c>
      <c r="P7">
        <f>IF($L7&lt;&gt;"",VLOOKUP($O7,tblTaxRateIndividual[#All],3,TRUE)+($O7-VLOOKUP($O7,tblTaxRateIndividual[#All],1,TRUE))*VLOOKUP($O7,tblTaxRateIndividual[#All],4,TRUE)+$O7*$J$9,"")</f>
        <v>0</v>
      </c>
      <c r="Q7">
        <f t="shared" si="2"/>
        <v>0</v>
      </c>
      <c r="R7">
        <f t="shared" si="4"/>
        <v>0</v>
      </c>
      <c r="S7">
        <f t="shared" si="18"/>
        <v>0</v>
      </c>
      <c r="T7">
        <f t="shared" si="19"/>
        <v>0</v>
      </c>
      <c r="U7">
        <f t="shared" si="5"/>
        <v>0</v>
      </c>
      <c r="V7">
        <f t="shared" si="6"/>
        <v>0</v>
      </c>
      <c r="W7">
        <f t="shared" si="7"/>
        <v>0</v>
      </c>
      <c r="X7">
        <f t="shared" si="8"/>
        <v>0</v>
      </c>
      <c r="Y7">
        <f t="shared" si="3"/>
        <v>5</v>
      </c>
      <c r="Z7" s="12" t="e">
        <f t="shared" si="20"/>
        <v>#NUM!</v>
      </c>
      <c r="AA7" s="12">
        <f t="shared" si="9"/>
        <v>0</v>
      </c>
      <c r="AB7" s="12" t="e">
        <f t="shared" si="10"/>
        <v>#NUM!</v>
      </c>
      <c r="AC7" s="12">
        <f t="shared" si="11"/>
        <v>0</v>
      </c>
      <c r="AD7" s="12" t="e">
        <f t="shared" si="12"/>
        <v>#NUM!</v>
      </c>
      <c r="AE7" t="str">
        <f t="shared" si="13"/>
        <v/>
      </c>
      <c r="AF7" t="str">
        <f t="shared" si="14"/>
        <v/>
      </c>
      <c r="AG7" t="str">
        <f t="shared" si="15"/>
        <v/>
      </c>
      <c r="AH7" t="str">
        <f t="shared" si="16"/>
        <v/>
      </c>
    </row>
    <row r="8" spans="1:34" x14ac:dyDescent="0.25">
      <c r="A8" s="15" t="s">
        <v>94</v>
      </c>
      <c r="B8" s="16"/>
      <c r="C8" s="24"/>
      <c r="D8" s="16"/>
      <c r="E8" s="16" t="s">
        <v>94</v>
      </c>
      <c r="F8" s="16"/>
      <c r="G8" s="29"/>
      <c r="I8" s="9" t="str">
        <f>G4&amp;" last tax year"</f>
        <v xml:space="preserve"> last tax year</v>
      </c>
      <c r="J8" s="9">
        <f>IF(MONTH(J7)&gt;6,YEAR(J7)+1,YEAR(J7))</f>
        <v>1900</v>
      </c>
      <c r="L8">
        <f t="shared" si="17"/>
        <v>1906</v>
      </c>
      <c r="M8">
        <f t="shared" si="0"/>
        <v>0</v>
      </c>
      <c r="N8">
        <f>IF($L8&lt;&gt;"",VLOOKUP($M8,tblTaxRateIndividual[#All],3,TRUE)+($M8-VLOOKUP($M8,tblTaxRateIndividual[#All],1,TRUE))*VLOOKUP($M8,tblTaxRateIndividual[#All],4,TRUE)+$M8*$J$9,"")</f>
        <v>0</v>
      </c>
      <c r="O8">
        <f t="shared" si="1"/>
        <v>0</v>
      </c>
      <c r="P8">
        <f>IF($L8&lt;&gt;"",VLOOKUP($O8,tblTaxRateIndividual[#All],3,TRUE)+($O8-VLOOKUP($O8,tblTaxRateIndividual[#All],1,TRUE))*VLOOKUP($O8,tblTaxRateIndividual[#All],4,TRUE)+$O8*$J$9,"")</f>
        <v>0</v>
      </c>
      <c r="Q8">
        <f t="shared" si="2"/>
        <v>0</v>
      </c>
      <c r="R8">
        <f t="shared" si="4"/>
        <v>0</v>
      </c>
      <c r="S8">
        <f t="shared" si="18"/>
        <v>0</v>
      </c>
      <c r="T8">
        <f t="shared" si="19"/>
        <v>0</v>
      </c>
      <c r="U8">
        <f t="shared" si="5"/>
        <v>0</v>
      </c>
      <c r="V8">
        <f t="shared" si="6"/>
        <v>0</v>
      </c>
      <c r="W8">
        <f t="shared" si="7"/>
        <v>0</v>
      </c>
      <c r="X8">
        <f t="shared" si="8"/>
        <v>0</v>
      </c>
      <c r="Y8">
        <f t="shared" si="3"/>
        <v>6</v>
      </c>
      <c r="Z8" s="12" t="e">
        <f t="shared" si="20"/>
        <v>#NUM!</v>
      </c>
      <c r="AA8" s="12">
        <f t="shared" si="9"/>
        <v>0</v>
      </c>
      <c r="AB8" s="12" t="e">
        <f t="shared" si="10"/>
        <v>#NUM!</v>
      </c>
      <c r="AC8" s="12">
        <f t="shared" si="11"/>
        <v>0</v>
      </c>
      <c r="AD8" s="12" t="e">
        <f t="shared" si="12"/>
        <v>#NUM!</v>
      </c>
      <c r="AE8" t="str">
        <f t="shared" si="13"/>
        <v/>
      </c>
      <c r="AF8" t="str">
        <f t="shared" si="14"/>
        <v/>
      </c>
      <c r="AG8" t="str">
        <f t="shared" si="15"/>
        <v/>
      </c>
      <c r="AH8" t="str">
        <f t="shared" si="16"/>
        <v/>
      </c>
    </row>
    <row r="9" spans="1:34" x14ac:dyDescent="0.25">
      <c r="A9" s="15" t="s">
        <v>61</v>
      </c>
      <c r="B9" s="16"/>
      <c r="C9" s="24"/>
      <c r="D9" s="16"/>
      <c r="E9" s="16" t="s">
        <v>61</v>
      </c>
      <c r="F9" s="16"/>
      <c r="G9" s="29"/>
      <c r="I9" t="s">
        <v>67</v>
      </c>
      <c r="J9" s="8">
        <f>Rates!B8</f>
        <v>0.02</v>
      </c>
      <c r="L9">
        <f t="shared" si="17"/>
        <v>1907</v>
      </c>
      <c r="M9">
        <f t="shared" si="0"/>
        <v>0</v>
      </c>
      <c r="N9">
        <f>IF($L9&lt;&gt;"",VLOOKUP($M9,tblTaxRateIndividual[#All],3,TRUE)+($M9-VLOOKUP($M9,tblTaxRateIndividual[#All],1,TRUE))*VLOOKUP($M9,tblTaxRateIndividual[#All],4,TRUE)+$M9*$J$9,"")</f>
        <v>0</v>
      </c>
      <c r="O9">
        <f t="shared" si="1"/>
        <v>0</v>
      </c>
      <c r="P9">
        <f>IF($L9&lt;&gt;"",VLOOKUP($O9,tblTaxRateIndividual[#All],3,TRUE)+($O9-VLOOKUP($O9,tblTaxRateIndividual[#All],1,TRUE))*VLOOKUP($O9,tblTaxRateIndividual[#All],4,TRUE)+$O9*$J$9,"")</f>
        <v>0</v>
      </c>
      <c r="Q9">
        <f t="shared" si="2"/>
        <v>0</v>
      </c>
      <c r="R9">
        <f t="shared" si="4"/>
        <v>0</v>
      </c>
      <c r="S9">
        <f t="shared" si="18"/>
        <v>0</v>
      </c>
      <c r="T9">
        <f t="shared" si="19"/>
        <v>0</v>
      </c>
      <c r="U9">
        <f t="shared" si="5"/>
        <v>0</v>
      </c>
      <c r="V9">
        <f t="shared" si="6"/>
        <v>0</v>
      </c>
      <c r="W9">
        <f t="shared" si="7"/>
        <v>0</v>
      </c>
      <c r="X9">
        <f t="shared" si="8"/>
        <v>0</v>
      </c>
      <c r="Y9">
        <f t="shared" si="3"/>
        <v>7</v>
      </c>
      <c r="Z9" s="12" t="e">
        <f t="shared" si="20"/>
        <v>#NUM!</v>
      </c>
      <c r="AA9" s="12">
        <f t="shared" si="9"/>
        <v>0</v>
      </c>
      <c r="AB9" s="12" t="e">
        <f t="shared" si="10"/>
        <v>#NUM!</v>
      </c>
      <c r="AC9" s="12">
        <f t="shared" si="11"/>
        <v>0</v>
      </c>
      <c r="AD9" s="12" t="e">
        <f t="shared" si="12"/>
        <v>#NUM!</v>
      </c>
      <c r="AE9" t="str">
        <f t="shared" si="13"/>
        <v/>
      </c>
      <c r="AF9" t="str">
        <f t="shared" si="14"/>
        <v/>
      </c>
      <c r="AG9" t="str">
        <f t="shared" si="15"/>
        <v/>
      </c>
      <c r="AH9" t="str">
        <f t="shared" si="16"/>
        <v/>
      </c>
    </row>
    <row r="10" spans="1:34" x14ac:dyDescent="0.25">
      <c r="A10" s="15" t="s">
        <v>59</v>
      </c>
      <c r="B10" s="16"/>
      <c r="C10" s="24"/>
      <c r="D10" s="16"/>
      <c r="E10" s="16"/>
      <c r="F10" s="16"/>
      <c r="G10" s="17"/>
      <c r="I10" t="s">
        <v>64</v>
      </c>
      <c r="J10" s="8">
        <f>VLOOKUP(I10,tblRates[],2,FALSE)</f>
        <v>0.15</v>
      </c>
      <c r="L10">
        <f t="shared" si="17"/>
        <v>1908</v>
      </c>
      <c r="M10">
        <f t="shared" si="0"/>
        <v>0</v>
      </c>
      <c r="N10">
        <f>IF($L10&lt;&gt;"",VLOOKUP($M10,tblTaxRateIndividual[#All],3,TRUE)+($M10-VLOOKUP($M10,tblTaxRateIndividual[#All],1,TRUE))*VLOOKUP($M10,tblTaxRateIndividual[#All],4,TRUE)+$M10*$J$9,"")</f>
        <v>0</v>
      </c>
      <c r="O10">
        <f t="shared" si="1"/>
        <v>0</v>
      </c>
      <c r="P10">
        <f>IF($L10&lt;&gt;"",VLOOKUP($O10,tblTaxRateIndividual[#All],3,TRUE)+($O10-VLOOKUP($O10,tblTaxRateIndividual[#All],1,TRUE))*VLOOKUP($O10,tblTaxRateIndividual[#All],4,TRUE)+$O10*$J$9,"")</f>
        <v>0</v>
      </c>
      <c r="Q10">
        <f t="shared" si="2"/>
        <v>0</v>
      </c>
      <c r="R10">
        <f t="shared" si="4"/>
        <v>0</v>
      </c>
      <c r="S10">
        <f t="shared" si="18"/>
        <v>0</v>
      </c>
      <c r="T10">
        <f t="shared" si="19"/>
        <v>0</v>
      </c>
      <c r="U10">
        <f t="shared" si="5"/>
        <v>0</v>
      </c>
      <c r="V10">
        <f t="shared" si="6"/>
        <v>0</v>
      </c>
      <c r="W10">
        <f t="shared" si="7"/>
        <v>0</v>
      </c>
      <c r="X10">
        <f t="shared" si="8"/>
        <v>0</v>
      </c>
      <c r="Y10">
        <f t="shared" si="3"/>
        <v>8</v>
      </c>
      <c r="Z10" s="12" t="e">
        <f t="shared" si="20"/>
        <v>#NUM!</v>
      </c>
      <c r="AA10" s="12">
        <f t="shared" si="9"/>
        <v>0</v>
      </c>
      <c r="AB10" s="12" t="e">
        <f t="shared" si="10"/>
        <v>#NUM!</v>
      </c>
      <c r="AC10" s="12">
        <f t="shared" si="11"/>
        <v>0</v>
      </c>
      <c r="AD10" s="12" t="e">
        <f t="shared" si="12"/>
        <v>#NUM!</v>
      </c>
      <c r="AE10" t="str">
        <f t="shared" si="13"/>
        <v/>
      </c>
      <c r="AF10" t="str">
        <f t="shared" si="14"/>
        <v/>
      </c>
      <c r="AG10" t="str">
        <f t="shared" si="15"/>
        <v/>
      </c>
      <c r="AH10" t="str">
        <f t="shared" si="16"/>
        <v/>
      </c>
    </row>
    <row r="11" spans="1:34" x14ac:dyDescent="0.25">
      <c r="A11" s="18" t="s">
        <v>74</v>
      </c>
      <c r="B11" s="19"/>
      <c r="C11" s="25"/>
      <c r="D11" s="19"/>
      <c r="E11" s="19"/>
      <c r="F11" s="19"/>
      <c r="G11" s="20"/>
      <c r="L11">
        <f t="shared" si="17"/>
        <v>1909</v>
      </c>
      <c r="M11">
        <f t="shared" si="0"/>
        <v>0</v>
      </c>
      <c r="N11">
        <f>IF($L11&lt;&gt;"",VLOOKUP($M11,tblTaxRateIndividual[#All],3,TRUE)+($M11-VLOOKUP($M11,tblTaxRateIndividual[#All],1,TRUE))*VLOOKUP($M11,tblTaxRateIndividual[#All],4,TRUE)+$M11*$J$9,"")</f>
        <v>0</v>
      </c>
      <c r="O11">
        <f t="shared" si="1"/>
        <v>0</v>
      </c>
      <c r="P11">
        <f>IF($L11&lt;&gt;"",VLOOKUP($O11,tblTaxRateIndividual[#All],3,TRUE)+($O11-VLOOKUP($O11,tblTaxRateIndividual[#All],1,TRUE))*VLOOKUP($O11,tblTaxRateIndividual[#All],4,TRUE)+$O11*$J$9,"")</f>
        <v>0</v>
      </c>
      <c r="Q11">
        <f t="shared" si="2"/>
        <v>0</v>
      </c>
      <c r="R11">
        <f t="shared" si="4"/>
        <v>0</v>
      </c>
      <c r="S11">
        <f t="shared" si="18"/>
        <v>0</v>
      </c>
      <c r="T11">
        <f t="shared" si="19"/>
        <v>0</v>
      </c>
      <c r="U11">
        <f t="shared" si="5"/>
        <v>0</v>
      </c>
      <c r="V11">
        <f t="shared" si="6"/>
        <v>0</v>
      </c>
      <c r="W11">
        <f t="shared" si="7"/>
        <v>0</v>
      </c>
      <c r="X11">
        <f t="shared" si="8"/>
        <v>0</v>
      </c>
      <c r="Y11">
        <f t="shared" si="3"/>
        <v>9</v>
      </c>
      <c r="Z11" s="12" t="e">
        <f t="shared" si="20"/>
        <v>#NUM!</v>
      </c>
      <c r="AA11" s="12">
        <f t="shared" si="9"/>
        <v>0</v>
      </c>
      <c r="AB11" s="12" t="e">
        <f t="shared" si="10"/>
        <v>#NUM!</v>
      </c>
      <c r="AC11" s="12">
        <f t="shared" si="11"/>
        <v>0</v>
      </c>
      <c r="AD11" s="12" t="e">
        <f t="shared" si="12"/>
        <v>#NUM!</v>
      </c>
      <c r="AE11" t="str">
        <f t="shared" si="13"/>
        <v/>
      </c>
      <c r="AF11" t="str">
        <f t="shared" si="14"/>
        <v/>
      </c>
      <c r="AG11" t="str">
        <f t="shared" si="15"/>
        <v/>
      </c>
      <c r="AH11" t="str">
        <f t="shared" si="16"/>
        <v/>
      </c>
    </row>
    <row r="12" spans="1:34" x14ac:dyDescent="0.25">
      <c r="I12" t="s">
        <v>79</v>
      </c>
      <c r="J12">
        <f>MAX(VLOOKUP(ROUNDDOWN(YEARFRAC(C6,C3,0),0),Life_exp!A1:C102,IF(Retirement!C5="Male",2,3),TRUE),VLOOKUP(ROUNDDOWN(YEARFRAC(G6,C3,0),0),Life_exp!A1:C102,IF(Retirement!G5="Male",2,3),TRUE))</f>
        <v>85.003380000000007</v>
      </c>
      <c r="L12">
        <f t="shared" si="17"/>
        <v>1910</v>
      </c>
      <c r="M12">
        <f t="shared" si="0"/>
        <v>0</v>
      </c>
      <c r="N12">
        <f>IF($L12&lt;&gt;"",VLOOKUP($M12,tblTaxRateIndividual[#All],3,TRUE)+($M12-VLOOKUP($M12,tblTaxRateIndividual[#All],1,TRUE))*VLOOKUP($M12,tblTaxRateIndividual[#All],4,TRUE)+$M12*$J$9,"")</f>
        <v>0</v>
      </c>
      <c r="O12">
        <f t="shared" si="1"/>
        <v>0</v>
      </c>
      <c r="P12">
        <f>IF($L12&lt;&gt;"",VLOOKUP($O12,tblTaxRateIndividual[#All],3,TRUE)+($O12-VLOOKUP($O12,tblTaxRateIndividual[#All],1,TRUE))*VLOOKUP($O12,tblTaxRateIndividual[#All],4,TRUE)+$O12*$J$9,"")</f>
        <v>0</v>
      </c>
      <c r="Q12">
        <f t="shared" si="2"/>
        <v>0</v>
      </c>
      <c r="R12">
        <f t="shared" si="4"/>
        <v>0</v>
      </c>
      <c r="S12">
        <f t="shared" si="18"/>
        <v>0</v>
      </c>
      <c r="T12">
        <f t="shared" si="19"/>
        <v>0</v>
      </c>
      <c r="U12">
        <f t="shared" si="5"/>
        <v>0</v>
      </c>
      <c r="V12">
        <f t="shared" si="6"/>
        <v>0</v>
      </c>
      <c r="W12">
        <f t="shared" si="7"/>
        <v>0</v>
      </c>
      <c r="X12">
        <f t="shared" si="8"/>
        <v>0</v>
      </c>
      <c r="Y12">
        <f t="shared" si="3"/>
        <v>10</v>
      </c>
      <c r="Z12" s="12" t="e">
        <f t="shared" si="20"/>
        <v>#NUM!</v>
      </c>
      <c r="AA12" s="12">
        <f t="shared" si="9"/>
        <v>0</v>
      </c>
      <c r="AB12" s="12" t="e">
        <f t="shared" si="10"/>
        <v>#NUM!</v>
      </c>
      <c r="AC12" s="12">
        <f t="shared" si="11"/>
        <v>0</v>
      </c>
      <c r="AD12" s="12" t="e">
        <f t="shared" si="12"/>
        <v>#NUM!</v>
      </c>
      <c r="AE12" t="str">
        <f t="shared" si="13"/>
        <v/>
      </c>
      <c r="AF12" t="str">
        <f t="shared" si="14"/>
        <v/>
      </c>
      <c r="AG12" t="str">
        <f t="shared" si="15"/>
        <v/>
      </c>
      <c r="AH12" t="str">
        <f t="shared" si="16"/>
        <v/>
      </c>
    </row>
    <row r="13" spans="1:34" x14ac:dyDescent="0.25">
      <c r="I13" t="s">
        <v>80</v>
      </c>
      <c r="J13">
        <f>ROUNDUP(L2+J12,0)</f>
        <v>1986</v>
      </c>
      <c r="L13">
        <f t="shared" si="17"/>
        <v>1911</v>
      </c>
      <c r="M13">
        <f t="shared" si="0"/>
        <v>0</v>
      </c>
      <c r="N13">
        <f>IF($L13&lt;&gt;"",VLOOKUP($M13,tblTaxRateIndividual[#All],3,TRUE)+($M13-VLOOKUP($M13,tblTaxRateIndividual[#All],1,TRUE))*VLOOKUP($M13,tblTaxRateIndividual[#All],4,TRUE)+$M13*$J$9,"")</f>
        <v>0</v>
      </c>
      <c r="O13">
        <f t="shared" si="1"/>
        <v>0</v>
      </c>
      <c r="P13">
        <f>IF($L13&lt;&gt;"",VLOOKUP($O13,tblTaxRateIndividual[#All],3,TRUE)+($O13-VLOOKUP($O13,tblTaxRateIndividual[#All],1,TRUE))*VLOOKUP($O13,tblTaxRateIndividual[#All],4,TRUE)+$O13*$J$9,"")</f>
        <v>0</v>
      </c>
      <c r="Q13">
        <f t="shared" si="2"/>
        <v>0</v>
      </c>
      <c r="R13">
        <f t="shared" si="4"/>
        <v>0</v>
      </c>
      <c r="S13">
        <f t="shared" si="18"/>
        <v>0</v>
      </c>
      <c r="T13">
        <f t="shared" si="19"/>
        <v>0</v>
      </c>
      <c r="U13">
        <f t="shared" si="5"/>
        <v>0</v>
      </c>
      <c r="V13">
        <f t="shared" si="6"/>
        <v>0</v>
      </c>
      <c r="W13">
        <f t="shared" si="7"/>
        <v>0</v>
      </c>
      <c r="X13">
        <f t="shared" si="8"/>
        <v>0</v>
      </c>
      <c r="Y13">
        <f t="shared" si="3"/>
        <v>11</v>
      </c>
      <c r="Z13" s="12" t="e">
        <f t="shared" si="20"/>
        <v>#NUM!</v>
      </c>
      <c r="AA13" s="12">
        <f t="shared" si="9"/>
        <v>0</v>
      </c>
      <c r="AB13" s="12" t="e">
        <f t="shared" si="10"/>
        <v>#NUM!</v>
      </c>
      <c r="AC13" s="12">
        <f t="shared" si="11"/>
        <v>0</v>
      </c>
      <c r="AD13" s="12" t="e">
        <f t="shared" si="12"/>
        <v>#NUM!</v>
      </c>
      <c r="AE13" t="str">
        <f t="shared" si="13"/>
        <v/>
      </c>
      <c r="AF13" t="str">
        <f t="shared" si="14"/>
        <v/>
      </c>
      <c r="AG13" t="str">
        <f t="shared" si="15"/>
        <v/>
      </c>
      <c r="AH13" t="str">
        <f t="shared" si="16"/>
        <v/>
      </c>
    </row>
    <row r="14" spans="1:34" ht="15.75" x14ac:dyDescent="0.25">
      <c r="A14" s="39" t="s">
        <v>92</v>
      </c>
      <c r="B14" s="39"/>
      <c r="C14" s="39"/>
      <c r="D14" s="39"/>
      <c r="E14" s="39"/>
      <c r="F14" s="39"/>
      <c r="G14" s="39"/>
      <c r="I14" t="s">
        <v>81</v>
      </c>
      <c r="J14">
        <f>J13-MAX(J6,J8)</f>
        <v>86</v>
      </c>
      <c r="L14">
        <f t="shared" si="17"/>
        <v>1912</v>
      </c>
      <c r="M14">
        <f t="shared" si="0"/>
        <v>0</v>
      </c>
      <c r="N14">
        <f>IF($L14&lt;&gt;"",VLOOKUP($M14,tblTaxRateIndividual[#All],3,TRUE)+($M14-VLOOKUP($M14,tblTaxRateIndividual[#All],1,TRUE))*VLOOKUP($M14,tblTaxRateIndividual[#All],4,TRUE)+$M14*$J$9,"")</f>
        <v>0</v>
      </c>
      <c r="O14">
        <f t="shared" si="1"/>
        <v>0</v>
      </c>
      <c r="P14">
        <f>IF($L14&lt;&gt;"",VLOOKUP($O14,tblTaxRateIndividual[#All],3,TRUE)+($O14-VLOOKUP($O14,tblTaxRateIndividual[#All],1,TRUE))*VLOOKUP($O14,tblTaxRateIndividual[#All],4,TRUE)+$O14*$J$9,"")</f>
        <v>0</v>
      </c>
      <c r="Q14">
        <f t="shared" si="2"/>
        <v>0</v>
      </c>
      <c r="R14">
        <f t="shared" si="4"/>
        <v>0</v>
      </c>
      <c r="S14">
        <f t="shared" si="18"/>
        <v>0</v>
      </c>
      <c r="T14">
        <f t="shared" si="19"/>
        <v>0</v>
      </c>
      <c r="U14">
        <f t="shared" si="5"/>
        <v>0</v>
      </c>
      <c r="V14">
        <f t="shared" si="6"/>
        <v>0</v>
      </c>
      <c r="W14">
        <f t="shared" si="7"/>
        <v>0</v>
      </c>
      <c r="X14">
        <f t="shared" si="8"/>
        <v>0</v>
      </c>
      <c r="Y14">
        <f t="shared" si="3"/>
        <v>12</v>
      </c>
      <c r="Z14" s="12" t="e">
        <f t="shared" si="20"/>
        <v>#NUM!</v>
      </c>
      <c r="AA14" s="12">
        <f t="shared" si="9"/>
        <v>0</v>
      </c>
      <c r="AB14" s="12" t="e">
        <f t="shared" si="10"/>
        <v>#NUM!</v>
      </c>
      <c r="AC14" s="12">
        <f t="shared" si="11"/>
        <v>0</v>
      </c>
      <c r="AD14" s="12" t="e">
        <f t="shared" si="12"/>
        <v>#NUM!</v>
      </c>
      <c r="AE14" t="str">
        <f t="shared" si="13"/>
        <v/>
      </c>
      <c r="AF14" t="str">
        <f t="shared" si="14"/>
        <v/>
      </c>
      <c r="AG14" t="str">
        <f t="shared" si="15"/>
        <v/>
      </c>
      <c r="AH14" t="str">
        <f t="shared" si="16"/>
        <v/>
      </c>
    </row>
    <row r="15" spans="1:34" ht="15" customHeight="1" x14ac:dyDescent="0.25">
      <c r="A15" s="34" t="str">
        <f>IF(ISERR(J16),"",IF(VLOOKUP(J13,rngdata,13,FALSE)&lt;=0,I22&amp;" "&amp;I23&amp;CHAR(10)&amp;CHAR(10)&amp;I24&amp;CHAR(10)&amp;CHAR(10)&amp;I27,I25&amp;CHAR(10)&amp;CHAR(10)&amp;I27))</f>
        <v/>
      </c>
      <c r="B15" s="34"/>
      <c r="C15" s="34"/>
      <c r="D15" s="34"/>
      <c r="E15" s="34"/>
      <c r="F15" s="34"/>
      <c r="G15" s="34"/>
      <c r="I15" t="s">
        <v>75</v>
      </c>
      <c r="J15" s="11">
        <f>PV(((1+J1)/(1+J2))-1,J14+1,C11*-1*(1+J2)^(J13-J14-YEAR(C3)),0,1)</f>
        <v>0</v>
      </c>
      <c r="L15">
        <f t="shared" si="17"/>
        <v>1913</v>
      </c>
      <c r="M15">
        <f t="shared" si="0"/>
        <v>0</v>
      </c>
      <c r="N15">
        <f>IF($L15&lt;&gt;"",VLOOKUP($M15,tblTaxRateIndividual[#All],3,TRUE)+($M15-VLOOKUP($M15,tblTaxRateIndividual[#All],1,TRUE))*VLOOKUP($M15,tblTaxRateIndividual[#All],4,TRUE)+$M15*$J$9,"")</f>
        <v>0</v>
      </c>
      <c r="O15">
        <f t="shared" si="1"/>
        <v>0</v>
      </c>
      <c r="P15">
        <f>IF($L15&lt;&gt;"",VLOOKUP($O15,tblTaxRateIndividual[#All],3,TRUE)+($O15-VLOOKUP($O15,tblTaxRateIndividual[#All],1,TRUE))*VLOOKUP($O15,tblTaxRateIndividual[#All],4,TRUE)+$O15*$J$9,"")</f>
        <v>0</v>
      </c>
      <c r="Q15">
        <f t="shared" si="2"/>
        <v>0</v>
      </c>
      <c r="R15">
        <f t="shared" si="4"/>
        <v>0</v>
      </c>
      <c r="S15">
        <f t="shared" si="18"/>
        <v>0</v>
      </c>
      <c r="T15">
        <f t="shared" si="19"/>
        <v>0</v>
      </c>
      <c r="U15">
        <f t="shared" si="5"/>
        <v>0</v>
      </c>
      <c r="V15">
        <f t="shared" si="6"/>
        <v>0</v>
      </c>
      <c r="W15">
        <f t="shared" si="7"/>
        <v>0</v>
      </c>
      <c r="X15">
        <f t="shared" si="8"/>
        <v>0</v>
      </c>
      <c r="Y15">
        <f t="shared" si="3"/>
        <v>13</v>
      </c>
      <c r="Z15" s="12" t="e">
        <f t="shared" si="20"/>
        <v>#NUM!</v>
      </c>
      <c r="AA15" s="12">
        <f t="shared" si="9"/>
        <v>0</v>
      </c>
      <c r="AB15" s="12" t="e">
        <f t="shared" si="10"/>
        <v>#NUM!</v>
      </c>
      <c r="AC15" s="12">
        <f t="shared" si="11"/>
        <v>0</v>
      </c>
      <c r="AD15" s="12" t="e">
        <f t="shared" si="12"/>
        <v>#NUM!</v>
      </c>
      <c r="AE15" t="str">
        <f t="shared" si="13"/>
        <v/>
      </c>
      <c r="AF15" t="str">
        <f t="shared" si="14"/>
        <v/>
      </c>
      <c r="AG15" t="str">
        <f t="shared" si="15"/>
        <v/>
      </c>
      <c r="AH15" t="str">
        <f t="shared" si="16"/>
        <v/>
      </c>
    </row>
    <row r="16" spans="1:34" x14ac:dyDescent="0.25">
      <c r="A16" s="34"/>
      <c r="B16" s="34"/>
      <c r="C16" s="34"/>
      <c r="D16" s="34"/>
      <c r="E16" s="34"/>
      <c r="F16" s="34"/>
      <c r="G16" s="34"/>
      <c r="I16" t="s">
        <v>82</v>
      </c>
      <c r="J16" s="11" t="e">
        <f>PMT(J1,J13-J14-YEAR(C3),(C9+G9)*-1,J15,1)*-1</f>
        <v>#NUM!</v>
      </c>
      <c r="L16">
        <f t="shared" si="17"/>
        <v>1914</v>
      </c>
      <c r="M16">
        <f t="shared" si="0"/>
        <v>0</v>
      </c>
      <c r="N16">
        <f>IF($L16&lt;&gt;"",VLOOKUP($M16,tblTaxRateIndividual[#All],3,TRUE)+($M16-VLOOKUP($M16,tblTaxRateIndividual[#All],1,TRUE))*VLOOKUP($M16,tblTaxRateIndividual[#All],4,TRUE)+$M16*$J$9,"")</f>
        <v>0</v>
      </c>
      <c r="O16">
        <f t="shared" si="1"/>
        <v>0</v>
      </c>
      <c r="P16">
        <f>IF($L16&lt;&gt;"",VLOOKUP($O16,tblTaxRateIndividual[#All],3,TRUE)+($O16-VLOOKUP($O16,tblTaxRateIndividual[#All],1,TRUE))*VLOOKUP($O16,tblTaxRateIndividual[#All],4,TRUE)+$O16*$J$9,"")</f>
        <v>0</v>
      </c>
      <c r="Q16">
        <f t="shared" si="2"/>
        <v>0</v>
      </c>
      <c r="R16">
        <f t="shared" si="4"/>
        <v>0</v>
      </c>
      <c r="S16">
        <f t="shared" si="18"/>
        <v>0</v>
      </c>
      <c r="T16">
        <f t="shared" si="19"/>
        <v>0</v>
      </c>
      <c r="U16">
        <f t="shared" si="5"/>
        <v>0</v>
      </c>
      <c r="V16">
        <f t="shared" si="6"/>
        <v>0</v>
      </c>
      <c r="W16">
        <f t="shared" si="7"/>
        <v>0</v>
      </c>
      <c r="X16">
        <f t="shared" si="8"/>
        <v>0</v>
      </c>
      <c r="Y16">
        <f t="shared" si="3"/>
        <v>14</v>
      </c>
      <c r="Z16" s="12" t="e">
        <f t="shared" si="20"/>
        <v>#NUM!</v>
      </c>
      <c r="AA16" s="12">
        <f t="shared" si="9"/>
        <v>0</v>
      </c>
      <c r="AB16" s="12" t="e">
        <f t="shared" si="10"/>
        <v>#NUM!</v>
      </c>
      <c r="AC16" s="12">
        <f t="shared" si="11"/>
        <v>0</v>
      </c>
      <c r="AD16" s="12" t="e">
        <f t="shared" si="12"/>
        <v>#NUM!</v>
      </c>
      <c r="AE16" t="str">
        <f t="shared" si="13"/>
        <v/>
      </c>
      <c r="AF16" t="str">
        <f t="shared" si="14"/>
        <v/>
      </c>
      <c r="AG16" t="str">
        <f t="shared" si="15"/>
        <v/>
      </c>
      <c r="AH16" t="str">
        <f t="shared" si="16"/>
        <v/>
      </c>
    </row>
    <row r="17" spans="1:34" x14ac:dyDescent="0.25">
      <c r="A17" s="34"/>
      <c r="B17" s="34"/>
      <c r="C17" s="34"/>
      <c r="D17" s="34"/>
      <c r="E17" s="34"/>
      <c r="F17" s="34"/>
      <c r="G17" s="34"/>
      <c r="L17">
        <f t="shared" si="17"/>
        <v>1915</v>
      </c>
      <c r="M17">
        <f t="shared" si="0"/>
        <v>0</v>
      </c>
      <c r="N17">
        <f>IF($L17&lt;&gt;"",VLOOKUP($M17,tblTaxRateIndividual[#All],3,TRUE)+($M17-VLOOKUP($M17,tblTaxRateIndividual[#All],1,TRUE))*VLOOKUP($M17,tblTaxRateIndividual[#All],4,TRUE)+$M17*$J$9,"")</f>
        <v>0</v>
      </c>
      <c r="O17">
        <f t="shared" si="1"/>
        <v>0</v>
      </c>
      <c r="P17">
        <f>IF($L17&lt;&gt;"",VLOOKUP($O17,tblTaxRateIndividual[#All],3,TRUE)+($O17-VLOOKUP($O17,tblTaxRateIndividual[#All],1,TRUE))*VLOOKUP($O17,tblTaxRateIndividual[#All],4,TRUE)+$O17*$J$9,"")</f>
        <v>0</v>
      </c>
      <c r="Q17">
        <f t="shared" si="2"/>
        <v>0</v>
      </c>
      <c r="R17">
        <f t="shared" si="4"/>
        <v>0</v>
      </c>
      <c r="S17">
        <f t="shared" si="18"/>
        <v>0</v>
      </c>
      <c r="T17">
        <f t="shared" si="19"/>
        <v>0</v>
      </c>
      <c r="U17">
        <f t="shared" si="5"/>
        <v>0</v>
      </c>
      <c r="V17">
        <f t="shared" si="6"/>
        <v>0</v>
      </c>
      <c r="W17">
        <f t="shared" si="7"/>
        <v>0</v>
      </c>
      <c r="X17">
        <f t="shared" si="8"/>
        <v>0</v>
      </c>
      <c r="Y17">
        <f t="shared" si="3"/>
        <v>15</v>
      </c>
      <c r="Z17" s="12" t="e">
        <f t="shared" si="20"/>
        <v>#NUM!</v>
      </c>
      <c r="AA17" s="12">
        <f t="shared" si="9"/>
        <v>0</v>
      </c>
      <c r="AB17" s="12" t="e">
        <f t="shared" si="10"/>
        <v>#NUM!</v>
      </c>
      <c r="AC17" s="12">
        <f t="shared" si="11"/>
        <v>0</v>
      </c>
      <c r="AD17" s="12" t="e">
        <f t="shared" si="12"/>
        <v>#NUM!</v>
      </c>
      <c r="AE17" t="str">
        <f t="shared" si="13"/>
        <v/>
      </c>
      <c r="AF17" t="str">
        <f t="shared" si="14"/>
        <v/>
      </c>
      <c r="AG17" t="str">
        <f t="shared" si="15"/>
        <v/>
      </c>
      <c r="AH17" t="str">
        <f t="shared" si="16"/>
        <v/>
      </c>
    </row>
    <row r="18" spans="1:34" x14ac:dyDescent="0.25">
      <c r="A18" s="34"/>
      <c r="B18" s="34"/>
      <c r="C18" s="34"/>
      <c r="D18" s="34"/>
      <c r="E18" s="34"/>
      <c r="F18" s="34"/>
      <c r="G18" s="34"/>
      <c r="L18">
        <f t="shared" si="17"/>
        <v>1916</v>
      </c>
      <c r="M18">
        <f t="shared" si="0"/>
        <v>0</v>
      </c>
      <c r="N18">
        <f>IF($L18&lt;&gt;"",VLOOKUP($M18,tblTaxRateIndividual[#All],3,TRUE)+($M18-VLOOKUP($M18,tblTaxRateIndividual[#All],1,TRUE))*VLOOKUP($M18,tblTaxRateIndividual[#All],4,TRUE)+$M18*$J$9,"")</f>
        <v>0</v>
      </c>
      <c r="O18">
        <f t="shared" si="1"/>
        <v>0</v>
      </c>
      <c r="P18">
        <f>IF($L18&lt;&gt;"",VLOOKUP($O18,tblTaxRateIndividual[#All],3,TRUE)+($O18-VLOOKUP($O18,tblTaxRateIndividual[#All],1,TRUE))*VLOOKUP($O18,tblTaxRateIndividual[#All],4,TRUE)+$O18*$J$9,"")</f>
        <v>0</v>
      </c>
      <c r="Q18">
        <f t="shared" si="2"/>
        <v>0</v>
      </c>
      <c r="R18">
        <f t="shared" si="4"/>
        <v>0</v>
      </c>
      <c r="S18">
        <f t="shared" si="18"/>
        <v>0</v>
      </c>
      <c r="T18">
        <f t="shared" si="19"/>
        <v>0</v>
      </c>
      <c r="U18">
        <f t="shared" si="5"/>
        <v>0</v>
      </c>
      <c r="V18">
        <f t="shared" si="6"/>
        <v>0</v>
      </c>
      <c r="W18">
        <f t="shared" si="7"/>
        <v>0</v>
      </c>
      <c r="X18">
        <f t="shared" si="8"/>
        <v>0</v>
      </c>
      <c r="Y18">
        <f t="shared" si="3"/>
        <v>16</v>
      </c>
      <c r="Z18" s="12" t="e">
        <f t="shared" si="20"/>
        <v>#NUM!</v>
      </c>
      <c r="AA18" s="12">
        <f t="shared" si="9"/>
        <v>0</v>
      </c>
      <c r="AB18" s="12" t="e">
        <f t="shared" si="10"/>
        <v>#NUM!</v>
      </c>
      <c r="AC18" s="12">
        <f t="shared" si="11"/>
        <v>0</v>
      </c>
      <c r="AD18" s="12" t="e">
        <f t="shared" si="12"/>
        <v>#NUM!</v>
      </c>
      <c r="AE18" t="str">
        <f t="shared" si="13"/>
        <v/>
      </c>
      <c r="AF18" t="str">
        <f t="shared" si="14"/>
        <v/>
      </c>
      <c r="AG18" t="str">
        <f t="shared" si="15"/>
        <v/>
      </c>
      <c r="AH18" t="str">
        <f t="shared" si="16"/>
        <v/>
      </c>
    </row>
    <row r="19" spans="1:34" x14ac:dyDescent="0.25">
      <c r="A19" s="34"/>
      <c r="B19" s="34"/>
      <c r="C19" s="34"/>
      <c r="D19" s="34"/>
      <c r="E19" s="34"/>
      <c r="F19" s="34"/>
      <c r="G19" s="34"/>
      <c r="L19">
        <f t="shared" si="17"/>
        <v>1917</v>
      </c>
      <c r="M19">
        <f t="shared" si="0"/>
        <v>0</v>
      </c>
      <c r="N19">
        <f>IF($L19&lt;&gt;"",VLOOKUP($M19,tblTaxRateIndividual[#All],3,TRUE)+($M19-VLOOKUP($M19,tblTaxRateIndividual[#All],1,TRUE))*VLOOKUP($M19,tblTaxRateIndividual[#All],4,TRUE)+$M19*$J$9,"")</f>
        <v>0</v>
      </c>
      <c r="O19">
        <f t="shared" si="1"/>
        <v>0</v>
      </c>
      <c r="P19">
        <f>IF($L19&lt;&gt;"",VLOOKUP($O19,tblTaxRateIndividual[#All],3,TRUE)+($O19-VLOOKUP($O19,tblTaxRateIndividual[#All],1,TRUE))*VLOOKUP($O19,tblTaxRateIndividual[#All],4,TRUE)+$O19*$J$9,"")</f>
        <v>0</v>
      </c>
      <c r="Q19">
        <f t="shared" si="2"/>
        <v>0</v>
      </c>
      <c r="R19">
        <f t="shared" si="4"/>
        <v>0</v>
      </c>
      <c r="S19">
        <f t="shared" si="18"/>
        <v>0</v>
      </c>
      <c r="T19">
        <f t="shared" si="19"/>
        <v>0</v>
      </c>
      <c r="U19">
        <f t="shared" si="5"/>
        <v>0</v>
      </c>
      <c r="V19">
        <f t="shared" si="6"/>
        <v>0</v>
      </c>
      <c r="W19">
        <f t="shared" si="7"/>
        <v>0</v>
      </c>
      <c r="X19">
        <f t="shared" si="8"/>
        <v>0</v>
      </c>
      <c r="Y19">
        <f t="shared" si="3"/>
        <v>17</v>
      </c>
      <c r="Z19" s="12" t="e">
        <f t="shared" si="20"/>
        <v>#NUM!</v>
      </c>
      <c r="AA19" s="12">
        <f t="shared" si="9"/>
        <v>0</v>
      </c>
      <c r="AB19" s="12" t="e">
        <f t="shared" si="10"/>
        <v>#NUM!</v>
      </c>
      <c r="AC19" s="12">
        <f t="shared" si="11"/>
        <v>0</v>
      </c>
      <c r="AD19" s="12" t="e">
        <f t="shared" si="12"/>
        <v>#NUM!</v>
      </c>
      <c r="AE19" t="str">
        <f t="shared" si="13"/>
        <v/>
      </c>
      <c r="AF19" t="str">
        <f t="shared" si="14"/>
        <v/>
      </c>
      <c r="AG19" t="str">
        <f t="shared" si="15"/>
        <v/>
      </c>
      <c r="AH19" t="str">
        <f t="shared" si="16"/>
        <v/>
      </c>
    </row>
    <row r="20" spans="1:34" ht="16.5" customHeight="1" x14ac:dyDescent="0.25">
      <c r="A20" s="34"/>
      <c r="B20" s="34"/>
      <c r="C20" s="34"/>
      <c r="D20" s="34"/>
      <c r="E20" s="34"/>
      <c r="F20" s="34"/>
      <c r="G20" s="34"/>
      <c r="L20">
        <f t="shared" si="17"/>
        <v>1918</v>
      </c>
      <c r="M20">
        <f t="shared" si="0"/>
        <v>0</v>
      </c>
      <c r="N20">
        <f>IF($L20&lt;&gt;"",VLOOKUP($M20,tblTaxRateIndividual[#All],3,TRUE)+($M20-VLOOKUP($M20,tblTaxRateIndividual[#All],1,TRUE))*VLOOKUP($M20,tblTaxRateIndividual[#All],4,TRUE)+$M20*$J$9,"")</f>
        <v>0</v>
      </c>
      <c r="O20">
        <f t="shared" si="1"/>
        <v>0</v>
      </c>
      <c r="P20">
        <f>IF($L20&lt;&gt;"",VLOOKUP($O20,tblTaxRateIndividual[#All],3,TRUE)+($O20-VLOOKUP($O20,tblTaxRateIndividual[#All],1,TRUE))*VLOOKUP($O20,tblTaxRateIndividual[#All],4,TRUE)+$O20*$J$9,"")</f>
        <v>0</v>
      </c>
      <c r="Q20">
        <f t="shared" si="2"/>
        <v>0</v>
      </c>
      <c r="R20">
        <f t="shared" si="4"/>
        <v>0</v>
      </c>
      <c r="S20">
        <f t="shared" si="18"/>
        <v>0</v>
      </c>
      <c r="T20">
        <f t="shared" si="19"/>
        <v>0</v>
      </c>
      <c r="U20">
        <f t="shared" si="5"/>
        <v>0</v>
      </c>
      <c r="V20">
        <f t="shared" si="6"/>
        <v>0</v>
      </c>
      <c r="W20">
        <f t="shared" si="7"/>
        <v>0</v>
      </c>
      <c r="X20">
        <f t="shared" si="8"/>
        <v>0</v>
      </c>
      <c r="Y20">
        <f t="shared" si="3"/>
        <v>18</v>
      </c>
      <c r="Z20" s="12" t="e">
        <f t="shared" si="20"/>
        <v>#NUM!</v>
      </c>
      <c r="AA20" s="12">
        <f t="shared" si="9"/>
        <v>0</v>
      </c>
      <c r="AB20" s="12" t="e">
        <f t="shared" si="10"/>
        <v>#NUM!</v>
      </c>
      <c r="AC20" s="12">
        <f t="shared" si="11"/>
        <v>0</v>
      </c>
      <c r="AD20" s="12" t="e">
        <f t="shared" si="12"/>
        <v>#NUM!</v>
      </c>
      <c r="AE20" t="str">
        <f t="shared" si="13"/>
        <v/>
      </c>
      <c r="AF20" t="str">
        <f t="shared" si="14"/>
        <v/>
      </c>
      <c r="AG20" t="str">
        <f t="shared" si="15"/>
        <v/>
      </c>
      <c r="AH20" t="str">
        <f t="shared" si="16"/>
        <v/>
      </c>
    </row>
    <row r="21" spans="1:34" x14ac:dyDescent="0.25">
      <c r="A21" s="34"/>
      <c r="B21" s="34"/>
      <c r="C21" s="34"/>
      <c r="D21" s="34"/>
      <c r="E21" s="34"/>
      <c r="F21" s="34"/>
      <c r="G21" s="34"/>
      <c r="L21">
        <f t="shared" si="17"/>
        <v>1919</v>
      </c>
      <c r="M21">
        <f t="shared" si="0"/>
        <v>0</v>
      </c>
      <c r="N21">
        <f>IF($L21&lt;&gt;"",VLOOKUP($M21,tblTaxRateIndividual[#All],3,TRUE)+($M21-VLOOKUP($M21,tblTaxRateIndividual[#All],1,TRUE))*VLOOKUP($M21,tblTaxRateIndividual[#All],4,TRUE)+$M21*$J$9,"")</f>
        <v>0</v>
      </c>
      <c r="O21">
        <f t="shared" si="1"/>
        <v>0</v>
      </c>
      <c r="P21">
        <f>IF($L21&lt;&gt;"",VLOOKUP($O21,tblTaxRateIndividual[#All],3,TRUE)+($O21-VLOOKUP($O21,tblTaxRateIndividual[#All],1,TRUE))*VLOOKUP($O21,tblTaxRateIndividual[#All],4,TRUE)+$O21*$J$9,"")</f>
        <v>0</v>
      </c>
      <c r="Q21">
        <f t="shared" si="2"/>
        <v>0</v>
      </c>
      <c r="R21">
        <f t="shared" si="4"/>
        <v>0</v>
      </c>
      <c r="S21">
        <f t="shared" si="18"/>
        <v>0</v>
      </c>
      <c r="T21">
        <f t="shared" si="19"/>
        <v>0</v>
      </c>
      <c r="U21">
        <f t="shared" si="5"/>
        <v>0</v>
      </c>
      <c r="V21">
        <f t="shared" si="6"/>
        <v>0</v>
      </c>
      <c r="W21">
        <f t="shared" si="7"/>
        <v>0</v>
      </c>
      <c r="X21">
        <f t="shared" si="8"/>
        <v>0</v>
      </c>
      <c r="Y21">
        <f t="shared" si="3"/>
        <v>19</v>
      </c>
      <c r="Z21" s="12" t="e">
        <f t="shared" si="20"/>
        <v>#NUM!</v>
      </c>
      <c r="AA21" s="12">
        <f t="shared" si="9"/>
        <v>0</v>
      </c>
      <c r="AB21" s="12" t="e">
        <f t="shared" si="10"/>
        <v>#NUM!</v>
      </c>
      <c r="AC21" s="12">
        <f t="shared" si="11"/>
        <v>0</v>
      </c>
      <c r="AD21" s="12" t="e">
        <f t="shared" si="12"/>
        <v>#NUM!</v>
      </c>
      <c r="AE21" t="str">
        <f t="shared" si="13"/>
        <v/>
      </c>
      <c r="AF21" t="str">
        <f t="shared" si="14"/>
        <v/>
      </c>
      <c r="AG21" t="str">
        <f t="shared" si="15"/>
        <v/>
      </c>
      <c r="AH21" t="str">
        <f t="shared" si="16"/>
        <v/>
      </c>
    </row>
    <row r="22" spans="1:34" ht="16.5" customHeight="1" x14ac:dyDescent="0.25">
      <c r="A22" s="34"/>
      <c r="B22" s="34"/>
      <c r="C22" s="34"/>
      <c r="D22" s="34"/>
      <c r="E22" s="34"/>
      <c r="F22" s="34"/>
      <c r="G22" s="34"/>
      <c r="I22" s="13" t="str">
        <f>"Based on your current income, timeframe to retirement, living expenses in retirement, and the below assumptions, you will not be able to meet the retirement lifestyle you want up to your life expectancy."</f>
        <v>Based on your current income, timeframe to retirement, living expenses in retirement, and the below assumptions, you will not be able to meet the retirement lifestyle you want up to your life expectancy.</v>
      </c>
      <c r="L22">
        <f t="shared" si="17"/>
        <v>1920</v>
      </c>
      <c r="M22">
        <f t="shared" si="0"/>
        <v>0</v>
      </c>
      <c r="N22">
        <f>IF($L22&lt;&gt;"",VLOOKUP($M22,tblTaxRateIndividual[#All],3,TRUE)+($M22-VLOOKUP($M22,tblTaxRateIndividual[#All],1,TRUE))*VLOOKUP($M22,tblTaxRateIndividual[#All],4,TRUE)+$M22*$J$9,"")</f>
        <v>0</v>
      </c>
      <c r="O22">
        <f t="shared" si="1"/>
        <v>0</v>
      </c>
      <c r="P22">
        <f>IF($L22&lt;&gt;"",VLOOKUP($O22,tblTaxRateIndividual[#All],3,TRUE)+($O22-VLOOKUP($O22,tblTaxRateIndividual[#All],1,TRUE))*VLOOKUP($O22,tblTaxRateIndividual[#All],4,TRUE)+$O22*$J$9,"")</f>
        <v>0</v>
      </c>
      <c r="Q22">
        <f t="shared" si="2"/>
        <v>0</v>
      </c>
      <c r="R22">
        <f t="shared" si="4"/>
        <v>0</v>
      </c>
      <c r="S22">
        <f t="shared" si="18"/>
        <v>0</v>
      </c>
      <c r="T22">
        <f t="shared" si="19"/>
        <v>0</v>
      </c>
      <c r="U22">
        <f t="shared" si="5"/>
        <v>0</v>
      </c>
      <c r="V22">
        <f t="shared" si="6"/>
        <v>0</v>
      </c>
      <c r="W22">
        <f t="shared" si="7"/>
        <v>0</v>
      </c>
      <c r="X22">
        <f t="shared" si="8"/>
        <v>0</v>
      </c>
      <c r="Y22">
        <f t="shared" si="3"/>
        <v>20</v>
      </c>
      <c r="Z22" s="12" t="e">
        <f t="shared" si="20"/>
        <v>#NUM!</v>
      </c>
      <c r="AA22" s="12">
        <f t="shared" si="9"/>
        <v>0</v>
      </c>
      <c r="AB22" s="12" t="e">
        <f t="shared" si="10"/>
        <v>#NUM!</v>
      </c>
      <c r="AC22" s="12">
        <f t="shared" si="11"/>
        <v>0</v>
      </c>
      <c r="AD22" s="12" t="e">
        <f t="shared" si="12"/>
        <v>#NUM!</v>
      </c>
      <c r="AE22" t="str">
        <f t="shared" si="13"/>
        <v/>
      </c>
      <c r="AF22" t="str">
        <f t="shared" si="14"/>
        <v/>
      </c>
      <c r="AG22" t="str">
        <f t="shared" si="15"/>
        <v/>
      </c>
      <c r="AH22" t="str">
        <f t="shared" si="16"/>
        <v/>
      </c>
    </row>
    <row r="23" spans="1:34" ht="16.5" customHeight="1" x14ac:dyDescent="0.25">
      <c r="A23" s="34"/>
      <c r="B23" s="34"/>
      <c r="C23" s="34"/>
      <c r="D23" s="34"/>
      <c r="E23" s="34"/>
      <c r="F23" s="34"/>
      <c r="G23" s="34"/>
      <c r="I23" s="13" t="e">
        <f>"This calculator does have limitations, however as a rough estimate you may be able to have the retirement lifestyle you seek by making super contributions, including those your employer pays on your salary, of "&amp;TEXT(J16,"$#,##0.00")&amp;" p.a. until you retire. Apart from utilising super, there are many more strategies that can be considered to build your financial position. "</f>
        <v>#NUM!</v>
      </c>
      <c r="L23">
        <f t="shared" si="17"/>
        <v>1921</v>
      </c>
      <c r="M23">
        <f t="shared" si="0"/>
        <v>0</v>
      </c>
      <c r="N23">
        <f>IF($L23&lt;&gt;"",VLOOKUP($M23,tblTaxRateIndividual[#All],3,TRUE)+($M23-VLOOKUP($M23,tblTaxRateIndividual[#All],1,TRUE))*VLOOKUP($M23,tblTaxRateIndividual[#All],4,TRUE)+$M23*$J$9,"")</f>
        <v>0</v>
      </c>
      <c r="O23">
        <f t="shared" si="1"/>
        <v>0</v>
      </c>
      <c r="P23">
        <f>IF($L23&lt;&gt;"",VLOOKUP($O23,tblTaxRateIndividual[#All],3,TRUE)+($O23-VLOOKUP($O23,tblTaxRateIndividual[#All],1,TRUE))*VLOOKUP($O23,tblTaxRateIndividual[#All],4,TRUE)+$O23*$J$9,"")</f>
        <v>0</v>
      </c>
      <c r="Q23">
        <f t="shared" si="2"/>
        <v>0</v>
      </c>
      <c r="R23">
        <f t="shared" si="4"/>
        <v>0</v>
      </c>
      <c r="S23">
        <f t="shared" si="18"/>
        <v>0</v>
      </c>
      <c r="T23">
        <f t="shared" si="19"/>
        <v>0</v>
      </c>
      <c r="U23">
        <f t="shared" si="5"/>
        <v>0</v>
      </c>
      <c r="V23">
        <f t="shared" si="6"/>
        <v>0</v>
      </c>
      <c r="W23">
        <f t="shared" si="7"/>
        <v>0</v>
      </c>
      <c r="X23">
        <f t="shared" si="8"/>
        <v>0</v>
      </c>
      <c r="Y23">
        <f t="shared" si="3"/>
        <v>21</v>
      </c>
      <c r="Z23" s="12" t="e">
        <f t="shared" si="20"/>
        <v>#NUM!</v>
      </c>
      <c r="AA23" s="12">
        <f t="shared" si="9"/>
        <v>0</v>
      </c>
      <c r="AB23" s="12" t="e">
        <f t="shared" si="10"/>
        <v>#NUM!</v>
      </c>
      <c r="AC23" s="12">
        <f t="shared" si="11"/>
        <v>0</v>
      </c>
      <c r="AD23" s="12" t="e">
        <f t="shared" si="12"/>
        <v>#NUM!</v>
      </c>
      <c r="AE23" t="str">
        <f t="shared" si="13"/>
        <v/>
      </c>
      <c r="AF23" t="str">
        <f t="shared" si="14"/>
        <v/>
      </c>
      <c r="AG23" t="str">
        <f t="shared" si="15"/>
        <v/>
      </c>
      <c r="AH23" t="str">
        <f t="shared" si="16"/>
        <v/>
      </c>
    </row>
    <row r="24" spans="1:34" ht="16.5" customHeight="1" x14ac:dyDescent="0.25">
      <c r="A24" s="34"/>
      <c r="B24" s="34"/>
      <c r="C24" s="34"/>
      <c r="D24" s="34"/>
      <c r="E24" s="34"/>
      <c r="F24" s="34"/>
      <c r="G24" s="34"/>
      <c r="I24" t="str">
        <f>"Please note, if your pre-retirement living expenses exceed your after-tax income the calculator will not work properly. This will be noticed as negative "&amp;""""&amp;"Surplus income available"&amp;""""&amp;" in the chart to the right."</f>
        <v>Please note, if your pre-retirement living expenses exceed your after-tax income the calculator will not work properly. This will be noticed as negative "Surplus income available" in the chart to the right.</v>
      </c>
      <c r="L24">
        <f t="shared" si="17"/>
        <v>1922</v>
      </c>
      <c r="M24">
        <f t="shared" si="0"/>
        <v>0</v>
      </c>
      <c r="N24">
        <f>IF($L24&lt;&gt;"",VLOOKUP($M24,tblTaxRateIndividual[#All],3,TRUE)+($M24-VLOOKUP($M24,tblTaxRateIndividual[#All],1,TRUE))*VLOOKUP($M24,tblTaxRateIndividual[#All],4,TRUE)+$M24*$J$9,"")</f>
        <v>0</v>
      </c>
      <c r="O24">
        <f t="shared" si="1"/>
        <v>0</v>
      </c>
      <c r="P24">
        <f>IF($L24&lt;&gt;"",VLOOKUP($O24,tblTaxRateIndividual[#All],3,TRUE)+($O24-VLOOKUP($O24,tblTaxRateIndividual[#All],1,TRUE))*VLOOKUP($O24,tblTaxRateIndividual[#All],4,TRUE)+$O24*$J$9,"")</f>
        <v>0</v>
      </c>
      <c r="Q24">
        <f t="shared" si="2"/>
        <v>0</v>
      </c>
      <c r="R24">
        <f t="shared" si="4"/>
        <v>0</v>
      </c>
      <c r="S24">
        <f t="shared" si="18"/>
        <v>0</v>
      </c>
      <c r="T24">
        <f t="shared" si="19"/>
        <v>0</v>
      </c>
      <c r="U24">
        <f t="shared" si="5"/>
        <v>0</v>
      </c>
      <c r="V24">
        <f t="shared" si="6"/>
        <v>0</v>
      </c>
      <c r="W24">
        <f t="shared" si="7"/>
        <v>0</v>
      </c>
      <c r="X24">
        <f t="shared" si="8"/>
        <v>0</v>
      </c>
      <c r="Y24">
        <f t="shared" si="3"/>
        <v>22</v>
      </c>
      <c r="Z24" s="12" t="e">
        <f t="shared" si="20"/>
        <v>#NUM!</v>
      </c>
      <c r="AA24" s="12">
        <f t="shared" si="9"/>
        <v>0</v>
      </c>
      <c r="AB24" s="12" t="e">
        <f t="shared" si="10"/>
        <v>#NUM!</v>
      </c>
      <c r="AC24" s="12">
        <f t="shared" si="11"/>
        <v>0</v>
      </c>
      <c r="AD24" s="12" t="e">
        <f t="shared" si="12"/>
        <v>#NUM!</v>
      </c>
      <c r="AE24" t="str">
        <f t="shared" si="13"/>
        <v/>
      </c>
      <c r="AF24" t="str">
        <f t="shared" si="14"/>
        <v/>
      </c>
      <c r="AG24" t="str">
        <f t="shared" si="15"/>
        <v/>
      </c>
      <c r="AH24" t="str">
        <f t="shared" si="16"/>
        <v/>
      </c>
    </row>
    <row r="25" spans="1:34" ht="16.5" customHeight="1" x14ac:dyDescent="0.25">
      <c r="I25" s="13" t="str">
        <f>"Based on your current income, timeframe to retirement, living expenses in retirement, and the below assumptions, you will be able to meet the retirement lifestyle you want up to your life expectancy."</f>
        <v>Based on your current income, timeframe to retirement, living expenses in retirement, and the below assumptions, you will be able to meet the retirement lifestyle you want up to your life expectancy.</v>
      </c>
      <c r="L25">
        <f t="shared" si="17"/>
        <v>1923</v>
      </c>
      <c r="M25">
        <f t="shared" si="0"/>
        <v>0</v>
      </c>
      <c r="N25">
        <f>IF($L25&lt;&gt;"",VLOOKUP($M25,tblTaxRateIndividual[#All],3,TRUE)+($M25-VLOOKUP($M25,tblTaxRateIndividual[#All],1,TRUE))*VLOOKUP($M25,tblTaxRateIndividual[#All],4,TRUE)+$M25*$J$9,"")</f>
        <v>0</v>
      </c>
      <c r="O25">
        <f t="shared" si="1"/>
        <v>0</v>
      </c>
      <c r="P25">
        <f>IF($L25&lt;&gt;"",VLOOKUP($O25,tblTaxRateIndividual[#All],3,TRUE)+($O25-VLOOKUP($O25,tblTaxRateIndividual[#All],1,TRUE))*VLOOKUP($O25,tblTaxRateIndividual[#All],4,TRUE)+$O25*$J$9,"")</f>
        <v>0</v>
      </c>
      <c r="Q25">
        <f t="shared" si="2"/>
        <v>0</v>
      </c>
      <c r="R25">
        <f t="shared" si="4"/>
        <v>0</v>
      </c>
      <c r="S25">
        <f t="shared" si="18"/>
        <v>0</v>
      </c>
      <c r="T25">
        <f t="shared" si="19"/>
        <v>0</v>
      </c>
      <c r="U25">
        <f t="shared" si="5"/>
        <v>0</v>
      </c>
      <c r="V25">
        <f t="shared" si="6"/>
        <v>0</v>
      </c>
      <c r="W25">
        <f t="shared" si="7"/>
        <v>0</v>
      </c>
      <c r="X25">
        <f t="shared" si="8"/>
        <v>0</v>
      </c>
      <c r="Y25">
        <f t="shared" si="3"/>
        <v>23</v>
      </c>
      <c r="Z25" s="12" t="e">
        <f t="shared" si="20"/>
        <v>#NUM!</v>
      </c>
      <c r="AA25" s="12">
        <f t="shared" si="9"/>
        <v>0</v>
      </c>
      <c r="AB25" s="12" t="e">
        <f t="shared" si="10"/>
        <v>#NUM!</v>
      </c>
      <c r="AC25" s="12">
        <f t="shared" si="11"/>
        <v>0</v>
      </c>
      <c r="AD25" s="12" t="e">
        <f t="shared" si="12"/>
        <v>#NUM!</v>
      </c>
      <c r="AE25" t="str">
        <f t="shared" si="13"/>
        <v/>
      </c>
      <c r="AF25" t="str">
        <f t="shared" si="14"/>
        <v/>
      </c>
      <c r="AG25" t="str">
        <f t="shared" si="15"/>
        <v/>
      </c>
      <c r="AH25" t="str">
        <f t="shared" si="16"/>
        <v/>
      </c>
    </row>
    <row r="26" spans="1:34" ht="16.5" customHeight="1" x14ac:dyDescent="0.25">
      <c r="L26">
        <f t="shared" si="17"/>
        <v>1924</v>
      </c>
      <c r="M26">
        <f t="shared" si="0"/>
        <v>0</v>
      </c>
      <c r="N26">
        <f>IF($L26&lt;&gt;"",VLOOKUP($M26,tblTaxRateIndividual[#All],3,TRUE)+($M26-VLOOKUP($M26,tblTaxRateIndividual[#All],1,TRUE))*VLOOKUP($M26,tblTaxRateIndividual[#All],4,TRUE)+$M26*$J$9,"")</f>
        <v>0</v>
      </c>
      <c r="O26">
        <f t="shared" si="1"/>
        <v>0</v>
      </c>
      <c r="P26">
        <f>IF($L26&lt;&gt;"",VLOOKUP($O26,tblTaxRateIndividual[#All],3,TRUE)+($O26-VLOOKUP($O26,tblTaxRateIndividual[#All],1,TRUE))*VLOOKUP($O26,tblTaxRateIndividual[#All],4,TRUE)+$O26*$J$9,"")</f>
        <v>0</v>
      </c>
      <c r="Q26">
        <f t="shared" si="2"/>
        <v>0</v>
      </c>
      <c r="R26">
        <f t="shared" si="4"/>
        <v>0</v>
      </c>
      <c r="S26">
        <f t="shared" si="18"/>
        <v>0</v>
      </c>
      <c r="T26">
        <f t="shared" si="19"/>
        <v>0</v>
      </c>
      <c r="U26">
        <f t="shared" si="5"/>
        <v>0</v>
      </c>
      <c r="V26">
        <f t="shared" si="6"/>
        <v>0</v>
      </c>
      <c r="W26">
        <f t="shared" si="7"/>
        <v>0</v>
      </c>
      <c r="X26">
        <f t="shared" si="8"/>
        <v>0</v>
      </c>
      <c r="Y26">
        <f t="shared" si="3"/>
        <v>24</v>
      </c>
      <c r="Z26" s="12" t="e">
        <f t="shared" si="20"/>
        <v>#NUM!</v>
      </c>
      <c r="AA26" s="12">
        <f t="shared" si="9"/>
        <v>0</v>
      </c>
      <c r="AB26" s="12" t="e">
        <f t="shared" si="10"/>
        <v>#NUM!</v>
      </c>
      <c r="AC26" s="12">
        <f t="shared" si="11"/>
        <v>0</v>
      </c>
      <c r="AD26" s="12" t="e">
        <f t="shared" si="12"/>
        <v>#NUM!</v>
      </c>
      <c r="AE26" t="str">
        <f t="shared" si="13"/>
        <v/>
      </c>
      <c r="AF26" t="str">
        <f t="shared" si="14"/>
        <v/>
      </c>
      <c r="AG26" t="str">
        <f t="shared" si="15"/>
        <v/>
      </c>
      <c r="AH26" t="str">
        <f t="shared" si="16"/>
        <v/>
      </c>
    </row>
    <row r="27" spans="1:34" ht="16.5" customHeight="1" x14ac:dyDescent="0.25">
      <c r="A27" s="38" t="s">
        <v>93</v>
      </c>
      <c r="B27" s="38"/>
      <c r="C27" s="38"/>
      <c r="D27" s="38"/>
      <c r="E27" s="38"/>
      <c r="F27" s="38"/>
      <c r="G27" s="38"/>
      <c r="I27" t="s">
        <v>99</v>
      </c>
      <c r="L27">
        <f t="shared" si="17"/>
        <v>1925</v>
      </c>
      <c r="M27">
        <f t="shared" si="0"/>
        <v>0</v>
      </c>
      <c r="N27">
        <f>IF($L27&lt;&gt;"",VLOOKUP($M27,tblTaxRateIndividual[#All],3,TRUE)+($M27-VLOOKUP($M27,tblTaxRateIndividual[#All],1,TRUE))*VLOOKUP($M27,tblTaxRateIndividual[#All],4,TRUE)+$M27*$J$9,"")</f>
        <v>0</v>
      </c>
      <c r="O27">
        <f t="shared" si="1"/>
        <v>0</v>
      </c>
      <c r="P27">
        <f>IF($L27&lt;&gt;"",VLOOKUP($O27,tblTaxRateIndividual[#All],3,TRUE)+($O27-VLOOKUP($O27,tblTaxRateIndividual[#All],1,TRUE))*VLOOKUP($O27,tblTaxRateIndividual[#All],4,TRUE)+$O27*$J$9,"")</f>
        <v>0</v>
      </c>
      <c r="Q27">
        <f t="shared" si="2"/>
        <v>0</v>
      </c>
      <c r="R27">
        <f t="shared" si="4"/>
        <v>0</v>
      </c>
      <c r="S27">
        <f t="shared" si="18"/>
        <v>0</v>
      </c>
      <c r="T27">
        <f t="shared" si="19"/>
        <v>0</v>
      </c>
      <c r="U27">
        <f t="shared" si="5"/>
        <v>0</v>
      </c>
      <c r="V27">
        <f t="shared" si="6"/>
        <v>0</v>
      </c>
      <c r="W27">
        <f t="shared" si="7"/>
        <v>0</v>
      </c>
      <c r="X27">
        <f t="shared" si="8"/>
        <v>0</v>
      </c>
      <c r="Y27">
        <f t="shared" si="3"/>
        <v>25</v>
      </c>
      <c r="Z27" s="12" t="e">
        <f t="shared" si="20"/>
        <v>#NUM!</v>
      </c>
      <c r="AA27" s="12">
        <f t="shared" si="9"/>
        <v>0</v>
      </c>
      <c r="AB27" s="12" t="e">
        <f t="shared" si="10"/>
        <v>#NUM!</v>
      </c>
      <c r="AC27" s="12">
        <f t="shared" si="11"/>
        <v>0</v>
      </c>
      <c r="AD27" s="12" t="e">
        <f t="shared" si="12"/>
        <v>#NUM!</v>
      </c>
      <c r="AE27" t="str">
        <f t="shared" si="13"/>
        <v/>
      </c>
      <c r="AF27" t="str">
        <f t="shared" si="14"/>
        <v/>
      </c>
      <c r="AG27" t="str">
        <f t="shared" si="15"/>
        <v/>
      </c>
      <c r="AH27" t="str">
        <f t="shared" si="16"/>
        <v/>
      </c>
    </row>
    <row r="28" spans="1:34" ht="16.5" customHeight="1" x14ac:dyDescent="0.25">
      <c r="A28" s="33" t="str">
        <f>"Although this is a basic calculator, that does not incorporate changing financial needs over time such as changing investment risk over time, it does provide a rough guide to your retirement. The calculator assumes that gross income increases by "&amp;TEXT(J3,"0.00%")&amp;" each year, and that your spending increases by "&amp;TEXT(J2,"0.00%")&amp;" per year, due to inflation. It is assumed that your employer pays an additional "&amp;TEXT(J4,"0.00%")&amp;" on your salary into super, and that these contributions are taxed at "&amp;TEXT(J10,"0.00%")&amp;" when entering the fund. An annual investment return after fees and taxes of "&amp;TEXT(J1,"0.00%")&amp;" has been used. Due to Centrelink rules changing over time, and the complexity of these benefits, they have been excluded from the calculations. "</f>
        <v xml:space="preserve">Although this is a basic calculator, that does not incorporate changing financial needs over time such as changing investment risk over time, it does provide a rough guide to your retirement. The calculator assumes that gross income increases by 2.50% each year, and that your spending increases by 2.50% per year, due to inflation. It is assumed that your employer pays an additional 10.00% on your salary into super, and that these contributions are taxed at 15.00% when entering the fund. An annual investment return after fees and taxes of 5.50% has been used. Due to Centrelink rules changing over time, and the complexity of these benefits, they have been excluded from the calculations. </v>
      </c>
      <c r="B28" s="33"/>
      <c r="C28" s="33"/>
      <c r="D28" s="33"/>
      <c r="E28" s="33"/>
      <c r="F28" s="33"/>
      <c r="G28" s="33"/>
      <c r="L28">
        <f t="shared" si="17"/>
        <v>1926</v>
      </c>
      <c r="M28">
        <f t="shared" si="0"/>
        <v>0</v>
      </c>
      <c r="N28">
        <f>IF($L28&lt;&gt;"",VLOOKUP($M28,tblTaxRateIndividual[#All],3,TRUE)+($M28-VLOOKUP($M28,tblTaxRateIndividual[#All],1,TRUE))*VLOOKUP($M28,tblTaxRateIndividual[#All],4,TRUE)+$M28*$J$9,"")</f>
        <v>0</v>
      </c>
      <c r="O28">
        <f t="shared" si="1"/>
        <v>0</v>
      </c>
      <c r="P28">
        <f>IF($L28&lt;&gt;"",VLOOKUP($O28,tblTaxRateIndividual[#All],3,TRUE)+($O28-VLOOKUP($O28,tblTaxRateIndividual[#All],1,TRUE))*VLOOKUP($O28,tblTaxRateIndividual[#All],4,TRUE)+$O28*$J$9,"")</f>
        <v>0</v>
      </c>
      <c r="Q28">
        <f t="shared" si="2"/>
        <v>0</v>
      </c>
      <c r="R28">
        <f t="shared" si="4"/>
        <v>0</v>
      </c>
      <c r="S28">
        <f t="shared" si="18"/>
        <v>0</v>
      </c>
      <c r="T28">
        <f t="shared" si="19"/>
        <v>0</v>
      </c>
      <c r="U28">
        <f t="shared" si="5"/>
        <v>0</v>
      </c>
      <c r="V28">
        <f t="shared" si="6"/>
        <v>0</v>
      </c>
      <c r="W28">
        <f t="shared" si="7"/>
        <v>0</v>
      </c>
      <c r="X28">
        <f t="shared" si="8"/>
        <v>0</v>
      </c>
      <c r="Y28">
        <f t="shared" si="3"/>
        <v>26</v>
      </c>
      <c r="Z28" s="12" t="e">
        <f t="shared" si="20"/>
        <v>#NUM!</v>
      </c>
      <c r="AA28" s="12">
        <f t="shared" si="9"/>
        <v>0</v>
      </c>
      <c r="AB28" s="12" t="e">
        <f t="shared" si="10"/>
        <v>#NUM!</v>
      </c>
      <c r="AC28" s="12">
        <f t="shared" si="11"/>
        <v>0</v>
      </c>
      <c r="AD28" s="12" t="e">
        <f t="shared" si="12"/>
        <v>#NUM!</v>
      </c>
      <c r="AE28" t="str">
        <f t="shared" si="13"/>
        <v/>
      </c>
      <c r="AF28" t="str">
        <f t="shared" si="14"/>
        <v/>
      </c>
      <c r="AG28" t="str">
        <f t="shared" si="15"/>
        <v/>
      </c>
      <c r="AH28" t="str">
        <f t="shared" si="16"/>
        <v/>
      </c>
    </row>
    <row r="29" spans="1:34" ht="16.5" customHeight="1" x14ac:dyDescent="0.25">
      <c r="A29" s="33"/>
      <c r="B29" s="33"/>
      <c r="C29" s="33"/>
      <c r="D29" s="33"/>
      <c r="E29" s="33"/>
      <c r="F29" s="33"/>
      <c r="G29" s="33"/>
      <c r="L29">
        <f t="shared" si="17"/>
        <v>1927</v>
      </c>
      <c r="M29">
        <f t="shared" si="0"/>
        <v>0</v>
      </c>
      <c r="N29">
        <f>IF($L29&lt;&gt;"",VLOOKUP($M29,tblTaxRateIndividual[#All],3,TRUE)+($M29-VLOOKUP($M29,tblTaxRateIndividual[#All],1,TRUE))*VLOOKUP($M29,tblTaxRateIndividual[#All],4,TRUE)+$M29*$J$9,"")</f>
        <v>0</v>
      </c>
      <c r="O29">
        <f t="shared" si="1"/>
        <v>0</v>
      </c>
      <c r="P29">
        <f>IF($L29&lt;&gt;"",VLOOKUP($O29,tblTaxRateIndividual[#All],3,TRUE)+($O29-VLOOKUP($O29,tblTaxRateIndividual[#All],1,TRUE))*VLOOKUP($O29,tblTaxRateIndividual[#All],4,TRUE)+$O29*$J$9,"")</f>
        <v>0</v>
      </c>
      <c r="Q29">
        <f t="shared" si="2"/>
        <v>0</v>
      </c>
      <c r="R29">
        <f t="shared" si="4"/>
        <v>0</v>
      </c>
      <c r="S29">
        <f t="shared" si="18"/>
        <v>0</v>
      </c>
      <c r="T29">
        <f t="shared" si="19"/>
        <v>0</v>
      </c>
      <c r="U29">
        <f t="shared" si="5"/>
        <v>0</v>
      </c>
      <c r="V29">
        <f t="shared" si="6"/>
        <v>0</v>
      </c>
      <c r="W29">
        <f t="shared" si="7"/>
        <v>0</v>
      </c>
      <c r="X29">
        <f t="shared" si="8"/>
        <v>0</v>
      </c>
      <c r="Y29">
        <f t="shared" si="3"/>
        <v>27</v>
      </c>
      <c r="Z29" s="12" t="e">
        <f t="shared" si="20"/>
        <v>#NUM!</v>
      </c>
      <c r="AA29" s="12">
        <f t="shared" si="9"/>
        <v>0</v>
      </c>
      <c r="AB29" s="12" t="e">
        <f t="shared" si="10"/>
        <v>#NUM!</v>
      </c>
      <c r="AC29" s="12">
        <f t="shared" si="11"/>
        <v>0</v>
      </c>
      <c r="AD29" s="12" t="e">
        <f t="shared" si="12"/>
        <v>#NUM!</v>
      </c>
      <c r="AE29" t="str">
        <f t="shared" si="13"/>
        <v/>
      </c>
      <c r="AF29" t="str">
        <f t="shared" si="14"/>
        <v/>
      </c>
      <c r="AG29" t="str">
        <f t="shared" si="15"/>
        <v/>
      </c>
      <c r="AH29" t="str">
        <f t="shared" si="16"/>
        <v/>
      </c>
    </row>
    <row r="30" spans="1:34" x14ac:dyDescent="0.25">
      <c r="A30" s="33"/>
      <c r="B30" s="33"/>
      <c r="C30" s="33"/>
      <c r="D30" s="33"/>
      <c r="E30" s="33"/>
      <c r="F30" s="33"/>
      <c r="G30" s="33"/>
      <c r="L30">
        <f t="shared" si="17"/>
        <v>1928</v>
      </c>
      <c r="M30">
        <f t="shared" si="0"/>
        <v>0</v>
      </c>
      <c r="N30">
        <f>IF($L30&lt;&gt;"",VLOOKUP($M30,tblTaxRateIndividual[#All],3,TRUE)+($M30-VLOOKUP($M30,tblTaxRateIndividual[#All],1,TRUE))*VLOOKUP($M30,tblTaxRateIndividual[#All],4,TRUE)+$M30*$J$9,"")</f>
        <v>0</v>
      </c>
      <c r="O30">
        <f t="shared" si="1"/>
        <v>0</v>
      </c>
      <c r="P30">
        <f>IF($L30&lt;&gt;"",VLOOKUP($O30,tblTaxRateIndividual[#All],3,TRUE)+($O30-VLOOKUP($O30,tblTaxRateIndividual[#All],1,TRUE))*VLOOKUP($O30,tblTaxRateIndividual[#All],4,TRUE)+$O30*$J$9,"")</f>
        <v>0</v>
      </c>
      <c r="Q30">
        <f t="shared" si="2"/>
        <v>0</v>
      </c>
      <c r="R30">
        <f t="shared" si="4"/>
        <v>0</v>
      </c>
      <c r="S30">
        <f t="shared" si="18"/>
        <v>0</v>
      </c>
      <c r="T30">
        <f t="shared" si="19"/>
        <v>0</v>
      </c>
      <c r="U30">
        <f t="shared" si="5"/>
        <v>0</v>
      </c>
      <c r="V30">
        <f t="shared" si="6"/>
        <v>0</v>
      </c>
      <c r="W30">
        <f t="shared" si="7"/>
        <v>0</v>
      </c>
      <c r="X30">
        <f t="shared" si="8"/>
        <v>0</v>
      </c>
      <c r="Y30">
        <f t="shared" si="3"/>
        <v>28</v>
      </c>
      <c r="Z30" s="12" t="e">
        <f t="shared" si="20"/>
        <v>#NUM!</v>
      </c>
      <c r="AA30" s="12">
        <f t="shared" si="9"/>
        <v>0</v>
      </c>
      <c r="AB30" s="12" t="e">
        <f t="shared" si="10"/>
        <v>#NUM!</v>
      </c>
      <c r="AC30" s="12">
        <f t="shared" si="11"/>
        <v>0</v>
      </c>
      <c r="AD30" s="12" t="e">
        <f t="shared" si="12"/>
        <v>#NUM!</v>
      </c>
      <c r="AE30" t="str">
        <f t="shared" si="13"/>
        <v/>
      </c>
      <c r="AF30" t="str">
        <f t="shared" si="14"/>
        <v/>
      </c>
      <c r="AG30" t="str">
        <f t="shared" si="15"/>
        <v/>
      </c>
      <c r="AH30" t="str">
        <f t="shared" si="16"/>
        <v/>
      </c>
    </row>
    <row r="31" spans="1:34" x14ac:dyDescent="0.25">
      <c r="A31" s="33"/>
      <c r="B31" s="33"/>
      <c r="C31" s="33"/>
      <c r="D31" s="33"/>
      <c r="E31" s="33"/>
      <c r="F31" s="33"/>
      <c r="G31" s="33"/>
      <c r="L31">
        <f t="shared" si="17"/>
        <v>1929</v>
      </c>
      <c r="M31">
        <f t="shared" si="0"/>
        <v>0</v>
      </c>
      <c r="N31">
        <f>IF($L31&lt;&gt;"",VLOOKUP($M31,tblTaxRateIndividual[#All],3,TRUE)+($M31-VLOOKUP($M31,tblTaxRateIndividual[#All],1,TRUE))*VLOOKUP($M31,tblTaxRateIndividual[#All],4,TRUE)+$M31*$J$9,"")</f>
        <v>0</v>
      </c>
      <c r="O31">
        <f t="shared" si="1"/>
        <v>0</v>
      </c>
      <c r="P31">
        <f>IF($L31&lt;&gt;"",VLOOKUP($O31,tblTaxRateIndividual[#All],3,TRUE)+($O31-VLOOKUP($O31,tblTaxRateIndividual[#All],1,TRUE))*VLOOKUP($O31,tblTaxRateIndividual[#All],4,TRUE)+$O31*$J$9,"")</f>
        <v>0</v>
      </c>
      <c r="Q31">
        <f t="shared" si="2"/>
        <v>0</v>
      </c>
      <c r="R31">
        <f t="shared" si="4"/>
        <v>0</v>
      </c>
      <c r="S31">
        <f t="shared" si="18"/>
        <v>0</v>
      </c>
      <c r="T31">
        <f t="shared" si="19"/>
        <v>0</v>
      </c>
      <c r="U31">
        <f t="shared" si="5"/>
        <v>0</v>
      </c>
      <c r="V31">
        <f t="shared" si="6"/>
        <v>0</v>
      </c>
      <c r="W31">
        <f t="shared" si="7"/>
        <v>0</v>
      </c>
      <c r="X31">
        <f t="shared" si="8"/>
        <v>0</v>
      </c>
      <c r="Y31">
        <f t="shared" si="3"/>
        <v>29</v>
      </c>
      <c r="Z31" s="12" t="e">
        <f t="shared" si="20"/>
        <v>#NUM!</v>
      </c>
      <c r="AA31" s="12">
        <f t="shared" si="9"/>
        <v>0</v>
      </c>
      <c r="AB31" s="12" t="e">
        <f t="shared" si="10"/>
        <v>#NUM!</v>
      </c>
      <c r="AC31" s="12">
        <f t="shared" si="11"/>
        <v>0</v>
      </c>
      <c r="AD31" s="12" t="e">
        <f t="shared" si="12"/>
        <v>#NUM!</v>
      </c>
      <c r="AE31" t="str">
        <f t="shared" si="13"/>
        <v/>
      </c>
      <c r="AF31" t="str">
        <f t="shared" si="14"/>
        <v/>
      </c>
      <c r="AG31" t="str">
        <f t="shared" si="15"/>
        <v/>
      </c>
      <c r="AH31" t="str">
        <f t="shared" si="16"/>
        <v/>
      </c>
    </row>
    <row r="32" spans="1:34" ht="15" customHeight="1" x14ac:dyDescent="0.25">
      <c r="A32" s="33"/>
      <c r="B32" s="33"/>
      <c r="C32" s="33"/>
      <c r="D32" s="33"/>
      <c r="E32" s="33"/>
      <c r="F32" s="33"/>
      <c r="G32" s="33"/>
      <c r="L32">
        <f t="shared" si="17"/>
        <v>1930</v>
      </c>
      <c r="M32">
        <f t="shared" si="0"/>
        <v>0</v>
      </c>
      <c r="N32">
        <f>IF($L32&lt;&gt;"",VLOOKUP($M32,tblTaxRateIndividual[#All],3,TRUE)+($M32-VLOOKUP($M32,tblTaxRateIndividual[#All],1,TRUE))*VLOOKUP($M32,tblTaxRateIndividual[#All],4,TRUE)+$M32*$J$9,"")</f>
        <v>0</v>
      </c>
      <c r="O32">
        <f t="shared" si="1"/>
        <v>0</v>
      </c>
      <c r="P32">
        <f>IF($L32&lt;&gt;"",VLOOKUP($O32,tblTaxRateIndividual[#All],3,TRUE)+($O32-VLOOKUP($O32,tblTaxRateIndividual[#All],1,TRUE))*VLOOKUP($O32,tblTaxRateIndividual[#All],4,TRUE)+$O32*$J$9,"")</f>
        <v>0</v>
      </c>
      <c r="Q32">
        <f t="shared" si="2"/>
        <v>0</v>
      </c>
      <c r="R32">
        <f t="shared" si="4"/>
        <v>0</v>
      </c>
      <c r="S32">
        <f t="shared" si="18"/>
        <v>0</v>
      </c>
      <c r="T32">
        <f t="shared" si="19"/>
        <v>0</v>
      </c>
      <c r="U32">
        <f t="shared" si="5"/>
        <v>0</v>
      </c>
      <c r="V32">
        <f t="shared" si="6"/>
        <v>0</v>
      </c>
      <c r="W32">
        <f t="shared" si="7"/>
        <v>0</v>
      </c>
      <c r="X32">
        <f t="shared" si="8"/>
        <v>0</v>
      </c>
      <c r="Y32">
        <f t="shared" si="3"/>
        <v>30</v>
      </c>
      <c r="Z32" s="12" t="e">
        <f t="shared" si="20"/>
        <v>#NUM!</v>
      </c>
      <c r="AA32" s="12">
        <f t="shared" si="9"/>
        <v>0</v>
      </c>
      <c r="AB32" s="12" t="e">
        <f t="shared" si="10"/>
        <v>#NUM!</v>
      </c>
      <c r="AC32" s="12">
        <f t="shared" si="11"/>
        <v>0</v>
      </c>
      <c r="AD32" s="12" t="e">
        <f t="shared" si="12"/>
        <v>#NUM!</v>
      </c>
      <c r="AE32" t="str">
        <f t="shared" si="13"/>
        <v/>
      </c>
      <c r="AF32" t="str">
        <f t="shared" si="14"/>
        <v/>
      </c>
      <c r="AG32" t="str">
        <f t="shared" si="15"/>
        <v/>
      </c>
      <c r="AH32" t="str">
        <f t="shared" si="16"/>
        <v/>
      </c>
    </row>
    <row r="33" spans="1:34" x14ac:dyDescent="0.25">
      <c r="A33" s="33"/>
      <c r="B33" s="33"/>
      <c r="C33" s="33"/>
      <c r="D33" s="33"/>
      <c r="E33" s="33"/>
      <c r="F33" s="33"/>
      <c r="G33" s="33"/>
      <c r="L33">
        <f t="shared" si="17"/>
        <v>1931</v>
      </c>
      <c r="M33">
        <f t="shared" si="0"/>
        <v>0</v>
      </c>
      <c r="N33">
        <f>IF($L33&lt;&gt;"",VLOOKUP($M33,tblTaxRateIndividual[#All],3,TRUE)+($M33-VLOOKUP($M33,tblTaxRateIndividual[#All],1,TRUE))*VLOOKUP($M33,tblTaxRateIndividual[#All],4,TRUE)+$M33*$J$9,"")</f>
        <v>0</v>
      </c>
      <c r="O33">
        <f t="shared" si="1"/>
        <v>0</v>
      </c>
      <c r="P33">
        <f>IF($L33&lt;&gt;"",VLOOKUP($O33,tblTaxRateIndividual[#All],3,TRUE)+($O33-VLOOKUP($O33,tblTaxRateIndividual[#All],1,TRUE))*VLOOKUP($O33,tblTaxRateIndividual[#All],4,TRUE)+$O33*$J$9,"")</f>
        <v>0</v>
      </c>
      <c r="Q33">
        <f t="shared" si="2"/>
        <v>0</v>
      </c>
      <c r="R33">
        <f t="shared" si="4"/>
        <v>0</v>
      </c>
      <c r="S33">
        <f t="shared" si="18"/>
        <v>0</v>
      </c>
      <c r="T33">
        <f t="shared" si="19"/>
        <v>0</v>
      </c>
      <c r="U33">
        <f t="shared" si="5"/>
        <v>0</v>
      </c>
      <c r="V33">
        <f t="shared" si="6"/>
        <v>0</v>
      </c>
      <c r="W33">
        <f t="shared" si="7"/>
        <v>0</v>
      </c>
      <c r="X33">
        <f t="shared" si="8"/>
        <v>0</v>
      </c>
      <c r="Y33">
        <f t="shared" si="3"/>
        <v>31</v>
      </c>
      <c r="Z33" s="12" t="e">
        <f t="shared" si="20"/>
        <v>#NUM!</v>
      </c>
      <c r="AA33" s="12">
        <f t="shared" si="9"/>
        <v>0</v>
      </c>
      <c r="AB33" s="12" t="e">
        <f t="shared" si="10"/>
        <v>#NUM!</v>
      </c>
      <c r="AC33" s="12">
        <f t="shared" si="11"/>
        <v>0</v>
      </c>
      <c r="AD33" s="12" t="e">
        <f t="shared" si="12"/>
        <v>#NUM!</v>
      </c>
      <c r="AE33" t="str">
        <f t="shared" si="13"/>
        <v/>
      </c>
      <c r="AF33" t="str">
        <f t="shared" si="14"/>
        <v/>
      </c>
      <c r="AG33" t="str">
        <f t="shared" si="15"/>
        <v/>
      </c>
      <c r="AH33" t="str">
        <f t="shared" si="16"/>
        <v/>
      </c>
    </row>
    <row r="34" spans="1:34" x14ac:dyDescent="0.25">
      <c r="A34" s="33"/>
      <c r="B34" s="33"/>
      <c r="C34" s="33"/>
      <c r="D34" s="33"/>
      <c r="E34" s="33"/>
      <c r="F34" s="33"/>
      <c r="G34" s="33"/>
      <c r="L34">
        <f t="shared" si="17"/>
        <v>1932</v>
      </c>
      <c r="M34">
        <f t="shared" ref="M34:M65" si="21">IF(L34&lt;&gt;"",IF(AND($C$4&lt;&gt;"",L34&lt;=$J$6),$C$8*(1+$J$3)^(L34-YEAR($C$3)-1),0),"")</f>
        <v>0</v>
      </c>
      <c r="N34">
        <f>IF($L34&lt;&gt;"",VLOOKUP($M34,tblTaxRateIndividual[#All],3,TRUE)+($M34-VLOOKUP($M34,tblTaxRateIndividual[#All],1,TRUE))*VLOOKUP($M34,tblTaxRateIndividual[#All],4,TRUE)+$M34*$J$9,"")</f>
        <v>0</v>
      </c>
      <c r="O34">
        <f t="shared" ref="O34:O65" si="22">IF(L34&lt;&gt;"",IF(AND($G$4&lt;&gt;"",L34&lt;=$J$8),$G$8*(1+$J$3)^(L34-YEAR($C$3)-1),0),"")</f>
        <v>0</v>
      </c>
      <c r="P34">
        <f>IF($L34&lt;&gt;"",VLOOKUP($O34,tblTaxRateIndividual[#All],3,TRUE)+($O34-VLOOKUP($O34,tblTaxRateIndividual[#All],1,TRUE))*VLOOKUP($O34,tblTaxRateIndividual[#All],4,TRUE)+$O34*$J$9,"")</f>
        <v>0</v>
      </c>
      <c r="Q34">
        <f t="shared" ref="Q34:Q65" si="23">IF(L34&lt;&gt;"",IF(L34&lt;=MAX($J$6,$J$8),$C$10*(1+$J$2)^(L34-YEAR($C$3)),$C$11*(1+$J$2)^(L34-YEAR($C$3))),"")</f>
        <v>0</v>
      </c>
      <c r="R34">
        <f t="shared" si="4"/>
        <v>0</v>
      </c>
      <c r="S34">
        <f t="shared" si="18"/>
        <v>0</v>
      </c>
      <c r="T34">
        <f t="shared" si="19"/>
        <v>0</v>
      </c>
      <c r="U34">
        <f t="shared" si="5"/>
        <v>0</v>
      </c>
      <c r="V34">
        <f t="shared" si="6"/>
        <v>0</v>
      </c>
      <c r="W34">
        <f t="shared" si="7"/>
        <v>0</v>
      </c>
      <c r="X34">
        <f t="shared" si="8"/>
        <v>0</v>
      </c>
      <c r="Y34">
        <f t="shared" ref="Y34:Y65" si="24">IF(L34&lt;&gt;"",ROUNDDOWN(YEARFRAC($C$6,"30/06/"&amp;L34,0),0),"")</f>
        <v>32</v>
      </c>
      <c r="Z34" s="12" t="e">
        <f t="shared" si="20"/>
        <v>#NUM!</v>
      </c>
      <c r="AA34" s="12">
        <f t="shared" si="9"/>
        <v>0</v>
      </c>
      <c r="AB34" s="12" t="e">
        <f t="shared" si="10"/>
        <v>#NUM!</v>
      </c>
      <c r="AC34" s="12">
        <f t="shared" si="11"/>
        <v>0</v>
      </c>
      <c r="AD34" s="12" t="e">
        <f t="shared" si="12"/>
        <v>#NUM!</v>
      </c>
      <c r="AE34" t="str">
        <f t="shared" si="13"/>
        <v/>
      </c>
      <c r="AF34" t="str">
        <f t="shared" si="14"/>
        <v/>
      </c>
      <c r="AG34" t="str">
        <f t="shared" si="15"/>
        <v/>
      </c>
      <c r="AH34" t="str">
        <f t="shared" si="16"/>
        <v/>
      </c>
    </row>
    <row r="35" spans="1:34" x14ac:dyDescent="0.25">
      <c r="A35" s="13"/>
      <c r="B35" s="13"/>
      <c r="C35" s="13"/>
      <c r="D35" s="13"/>
      <c r="E35" s="13"/>
      <c r="F35" s="13"/>
      <c r="G35" s="13"/>
      <c r="L35">
        <f t="shared" si="17"/>
        <v>1933</v>
      </c>
      <c r="M35">
        <f t="shared" si="21"/>
        <v>0</v>
      </c>
      <c r="N35">
        <f>IF($L35&lt;&gt;"",VLOOKUP($M35,tblTaxRateIndividual[#All],3,TRUE)+($M35-VLOOKUP($M35,tblTaxRateIndividual[#All],1,TRUE))*VLOOKUP($M35,tblTaxRateIndividual[#All],4,TRUE)+$M35*$J$9,"")</f>
        <v>0</v>
      </c>
      <c r="O35">
        <f t="shared" si="22"/>
        <v>0</v>
      </c>
      <c r="P35">
        <f>IF($L35&lt;&gt;"",VLOOKUP($O35,tblTaxRateIndividual[#All],3,TRUE)+($O35-VLOOKUP($O35,tblTaxRateIndividual[#All],1,TRUE))*VLOOKUP($O35,tblTaxRateIndividual[#All],4,TRUE)+$O35*$J$9,"")</f>
        <v>0</v>
      </c>
      <c r="Q35">
        <f t="shared" si="23"/>
        <v>0</v>
      </c>
      <c r="R35">
        <f t="shared" si="4"/>
        <v>0</v>
      </c>
      <c r="S35">
        <f t="shared" si="18"/>
        <v>0</v>
      </c>
      <c r="T35">
        <f t="shared" si="19"/>
        <v>0</v>
      </c>
      <c r="U35">
        <f t="shared" si="5"/>
        <v>0</v>
      </c>
      <c r="V35">
        <f t="shared" si="6"/>
        <v>0</v>
      </c>
      <c r="W35">
        <f t="shared" si="7"/>
        <v>0</v>
      </c>
      <c r="X35">
        <f t="shared" si="8"/>
        <v>0</v>
      </c>
      <c r="Y35">
        <f t="shared" si="24"/>
        <v>33</v>
      </c>
      <c r="Z35" s="12" t="e">
        <f t="shared" si="20"/>
        <v>#NUM!</v>
      </c>
      <c r="AA35" s="12">
        <f t="shared" si="9"/>
        <v>0</v>
      </c>
      <c r="AB35" s="12" t="e">
        <f t="shared" si="10"/>
        <v>#NUM!</v>
      </c>
      <c r="AC35" s="12">
        <f t="shared" si="11"/>
        <v>0</v>
      </c>
      <c r="AD35" s="12" t="e">
        <f t="shared" si="12"/>
        <v>#NUM!</v>
      </c>
      <c r="AE35" t="str">
        <f t="shared" si="13"/>
        <v/>
      </c>
      <c r="AF35" t="str">
        <f t="shared" si="14"/>
        <v/>
      </c>
      <c r="AG35" t="str">
        <f t="shared" si="15"/>
        <v/>
      </c>
      <c r="AH35" t="str">
        <f t="shared" si="16"/>
        <v/>
      </c>
    </row>
    <row r="36" spans="1:34" x14ac:dyDescent="0.25">
      <c r="A36" s="13"/>
      <c r="B36" s="13"/>
      <c r="C36" s="13"/>
      <c r="D36" s="13"/>
      <c r="E36" s="13"/>
      <c r="F36" s="13"/>
      <c r="G36" s="13"/>
      <c r="L36">
        <f t="shared" si="17"/>
        <v>1934</v>
      </c>
      <c r="M36">
        <f t="shared" si="21"/>
        <v>0</v>
      </c>
      <c r="N36">
        <f>IF($L36&lt;&gt;"",VLOOKUP($M36,tblTaxRateIndividual[#All],3,TRUE)+($M36-VLOOKUP($M36,tblTaxRateIndividual[#All],1,TRUE))*VLOOKUP($M36,tblTaxRateIndividual[#All],4,TRUE)+$M36*$J$9,"")</f>
        <v>0</v>
      </c>
      <c r="O36">
        <f t="shared" si="22"/>
        <v>0</v>
      </c>
      <c r="P36">
        <f>IF($L36&lt;&gt;"",VLOOKUP($O36,tblTaxRateIndividual[#All],3,TRUE)+($O36-VLOOKUP($O36,tblTaxRateIndividual[#All],1,TRUE))*VLOOKUP($O36,tblTaxRateIndividual[#All],4,TRUE)+$O36*$J$9,"")</f>
        <v>0</v>
      </c>
      <c r="Q36">
        <f t="shared" si="23"/>
        <v>0</v>
      </c>
      <c r="R36">
        <f t="shared" si="4"/>
        <v>0</v>
      </c>
      <c r="S36">
        <f t="shared" si="18"/>
        <v>0</v>
      </c>
      <c r="T36">
        <f t="shared" si="19"/>
        <v>0</v>
      </c>
      <c r="U36">
        <f t="shared" si="5"/>
        <v>0</v>
      </c>
      <c r="V36">
        <f t="shared" si="6"/>
        <v>0</v>
      </c>
      <c r="W36">
        <f t="shared" si="7"/>
        <v>0</v>
      </c>
      <c r="X36">
        <f t="shared" si="8"/>
        <v>0</v>
      </c>
      <c r="Y36">
        <f t="shared" si="24"/>
        <v>34</v>
      </c>
      <c r="Z36" s="12" t="e">
        <f t="shared" si="20"/>
        <v>#NUM!</v>
      </c>
      <c r="AA36" s="12">
        <f t="shared" si="9"/>
        <v>0</v>
      </c>
      <c r="AB36" s="12" t="e">
        <f t="shared" si="10"/>
        <v>#NUM!</v>
      </c>
      <c r="AC36" s="12">
        <f t="shared" si="11"/>
        <v>0</v>
      </c>
      <c r="AD36" s="12" t="e">
        <f t="shared" si="12"/>
        <v>#NUM!</v>
      </c>
      <c r="AE36" t="str">
        <f t="shared" si="13"/>
        <v/>
      </c>
      <c r="AF36" t="str">
        <f t="shared" si="14"/>
        <v/>
      </c>
      <c r="AG36" t="str">
        <f t="shared" si="15"/>
        <v/>
      </c>
      <c r="AH36" t="str">
        <f t="shared" si="16"/>
        <v/>
      </c>
    </row>
    <row r="37" spans="1:34" x14ac:dyDescent="0.25">
      <c r="A37" s="13"/>
      <c r="B37" s="13"/>
      <c r="C37" s="13"/>
      <c r="D37" s="13"/>
      <c r="E37" s="13"/>
      <c r="F37" s="13"/>
      <c r="G37" s="13"/>
      <c r="L37">
        <f t="shared" si="17"/>
        <v>1935</v>
      </c>
      <c r="M37">
        <f t="shared" si="21"/>
        <v>0</v>
      </c>
      <c r="N37">
        <f>IF($L37&lt;&gt;"",VLOOKUP($M37,tblTaxRateIndividual[#All],3,TRUE)+($M37-VLOOKUP($M37,tblTaxRateIndividual[#All],1,TRUE))*VLOOKUP($M37,tblTaxRateIndividual[#All],4,TRUE)+$M37*$J$9,"")</f>
        <v>0</v>
      </c>
      <c r="O37">
        <f t="shared" si="22"/>
        <v>0</v>
      </c>
      <c r="P37">
        <f>IF($L37&lt;&gt;"",VLOOKUP($O37,tblTaxRateIndividual[#All],3,TRUE)+($O37-VLOOKUP($O37,tblTaxRateIndividual[#All],1,TRUE))*VLOOKUP($O37,tblTaxRateIndividual[#All],4,TRUE)+$O37*$J$9,"")</f>
        <v>0</v>
      </c>
      <c r="Q37">
        <f t="shared" si="23"/>
        <v>0</v>
      </c>
      <c r="R37">
        <f t="shared" si="4"/>
        <v>0</v>
      </c>
      <c r="S37">
        <f t="shared" si="18"/>
        <v>0</v>
      </c>
      <c r="T37">
        <f t="shared" si="19"/>
        <v>0</v>
      </c>
      <c r="U37">
        <f t="shared" si="5"/>
        <v>0</v>
      </c>
      <c r="V37">
        <f t="shared" si="6"/>
        <v>0</v>
      </c>
      <c r="W37">
        <f t="shared" si="7"/>
        <v>0</v>
      </c>
      <c r="X37">
        <f t="shared" si="8"/>
        <v>0</v>
      </c>
      <c r="Y37">
        <f t="shared" si="24"/>
        <v>35</v>
      </c>
      <c r="Z37" s="12" t="e">
        <f t="shared" si="20"/>
        <v>#NUM!</v>
      </c>
      <c r="AA37" s="12">
        <f t="shared" si="9"/>
        <v>0</v>
      </c>
      <c r="AB37" s="12" t="e">
        <f t="shared" si="10"/>
        <v>#NUM!</v>
      </c>
      <c r="AC37" s="12">
        <f t="shared" si="11"/>
        <v>0</v>
      </c>
      <c r="AD37" s="12" t="e">
        <f t="shared" si="12"/>
        <v>#NUM!</v>
      </c>
      <c r="AE37" t="str">
        <f t="shared" si="13"/>
        <v/>
      </c>
      <c r="AF37" t="str">
        <f t="shared" si="14"/>
        <v/>
      </c>
      <c r="AG37" t="str">
        <f t="shared" si="15"/>
        <v/>
      </c>
      <c r="AH37" t="str">
        <f t="shared" si="16"/>
        <v/>
      </c>
    </row>
    <row r="38" spans="1:34" x14ac:dyDescent="0.25">
      <c r="A38" s="13"/>
      <c r="B38" s="13"/>
      <c r="C38" s="13"/>
      <c r="D38" s="13"/>
      <c r="E38" s="13"/>
      <c r="F38" s="13"/>
      <c r="G38" s="13"/>
      <c r="L38">
        <f t="shared" si="17"/>
        <v>1936</v>
      </c>
      <c r="M38">
        <f t="shared" si="21"/>
        <v>0</v>
      </c>
      <c r="N38">
        <f>IF($L38&lt;&gt;"",VLOOKUP($M38,tblTaxRateIndividual[#All],3,TRUE)+($M38-VLOOKUP($M38,tblTaxRateIndividual[#All],1,TRUE))*VLOOKUP($M38,tblTaxRateIndividual[#All],4,TRUE)+$M38*$J$9,"")</f>
        <v>0</v>
      </c>
      <c r="O38">
        <f t="shared" si="22"/>
        <v>0</v>
      </c>
      <c r="P38">
        <f>IF($L38&lt;&gt;"",VLOOKUP($O38,tblTaxRateIndividual[#All],3,TRUE)+($O38-VLOOKUP($O38,tblTaxRateIndividual[#All],1,TRUE))*VLOOKUP($O38,tblTaxRateIndividual[#All],4,TRUE)+$O38*$J$9,"")</f>
        <v>0</v>
      </c>
      <c r="Q38">
        <f t="shared" si="23"/>
        <v>0</v>
      </c>
      <c r="R38">
        <f t="shared" si="4"/>
        <v>0</v>
      </c>
      <c r="S38">
        <f t="shared" si="18"/>
        <v>0</v>
      </c>
      <c r="T38">
        <f t="shared" si="19"/>
        <v>0</v>
      </c>
      <c r="U38">
        <f t="shared" si="5"/>
        <v>0</v>
      </c>
      <c r="V38">
        <f t="shared" si="6"/>
        <v>0</v>
      </c>
      <c r="W38">
        <f t="shared" si="7"/>
        <v>0</v>
      </c>
      <c r="X38">
        <f t="shared" si="8"/>
        <v>0</v>
      </c>
      <c r="Y38">
        <f t="shared" si="24"/>
        <v>36</v>
      </c>
      <c r="Z38" s="12" t="e">
        <f t="shared" si="20"/>
        <v>#NUM!</v>
      </c>
      <c r="AA38" s="12">
        <f t="shared" si="9"/>
        <v>0</v>
      </c>
      <c r="AB38" s="12" t="e">
        <f t="shared" si="10"/>
        <v>#NUM!</v>
      </c>
      <c r="AC38" s="12">
        <f t="shared" si="11"/>
        <v>0</v>
      </c>
      <c r="AD38" s="12" t="e">
        <f t="shared" si="12"/>
        <v>#NUM!</v>
      </c>
      <c r="AE38" t="str">
        <f t="shared" si="13"/>
        <v/>
      </c>
      <c r="AF38" t="str">
        <f t="shared" si="14"/>
        <v/>
      </c>
      <c r="AG38" t="str">
        <f t="shared" si="15"/>
        <v/>
      </c>
      <c r="AH38" t="str">
        <f t="shared" si="16"/>
        <v/>
      </c>
    </row>
    <row r="39" spans="1:34" x14ac:dyDescent="0.25">
      <c r="A39" s="13"/>
      <c r="B39" s="13"/>
      <c r="C39" s="13"/>
      <c r="D39" s="13"/>
      <c r="E39" s="13"/>
      <c r="F39" s="13"/>
      <c r="G39" s="13"/>
      <c r="L39">
        <f t="shared" si="17"/>
        <v>1937</v>
      </c>
      <c r="M39">
        <f t="shared" si="21"/>
        <v>0</v>
      </c>
      <c r="N39">
        <f>IF($L39&lt;&gt;"",VLOOKUP($M39,tblTaxRateIndividual[#All],3,TRUE)+($M39-VLOOKUP($M39,tblTaxRateIndividual[#All],1,TRUE))*VLOOKUP($M39,tblTaxRateIndividual[#All],4,TRUE)+$M39*$J$9,"")</f>
        <v>0</v>
      </c>
      <c r="O39">
        <f t="shared" si="22"/>
        <v>0</v>
      </c>
      <c r="P39">
        <f>IF($L39&lt;&gt;"",VLOOKUP($O39,tblTaxRateIndividual[#All],3,TRUE)+($O39-VLOOKUP($O39,tblTaxRateIndividual[#All],1,TRUE))*VLOOKUP($O39,tblTaxRateIndividual[#All],4,TRUE)+$O39*$J$9,"")</f>
        <v>0</v>
      </c>
      <c r="Q39">
        <f t="shared" si="23"/>
        <v>0</v>
      </c>
      <c r="R39">
        <f t="shared" si="4"/>
        <v>0</v>
      </c>
      <c r="S39">
        <f t="shared" si="18"/>
        <v>0</v>
      </c>
      <c r="T39">
        <f t="shared" si="19"/>
        <v>0</v>
      </c>
      <c r="U39">
        <f t="shared" si="5"/>
        <v>0</v>
      </c>
      <c r="V39">
        <f t="shared" si="6"/>
        <v>0</v>
      </c>
      <c r="W39">
        <f t="shared" si="7"/>
        <v>0</v>
      </c>
      <c r="X39">
        <f t="shared" si="8"/>
        <v>0</v>
      </c>
      <c r="Y39">
        <f t="shared" si="24"/>
        <v>37</v>
      </c>
      <c r="Z39" s="12" t="e">
        <f t="shared" si="20"/>
        <v>#NUM!</v>
      </c>
      <c r="AA39" s="12">
        <f t="shared" si="9"/>
        <v>0</v>
      </c>
      <c r="AB39" s="12" t="e">
        <f t="shared" si="10"/>
        <v>#NUM!</v>
      </c>
      <c r="AC39" s="12">
        <f t="shared" si="11"/>
        <v>0</v>
      </c>
      <c r="AD39" s="12" t="e">
        <f t="shared" si="12"/>
        <v>#NUM!</v>
      </c>
      <c r="AE39" t="str">
        <f t="shared" si="13"/>
        <v/>
      </c>
      <c r="AF39" t="str">
        <f t="shared" si="14"/>
        <v/>
      </c>
      <c r="AG39" t="str">
        <f t="shared" si="15"/>
        <v/>
      </c>
      <c r="AH39" t="str">
        <f t="shared" si="16"/>
        <v/>
      </c>
    </row>
    <row r="40" spans="1:34" x14ac:dyDescent="0.25">
      <c r="L40">
        <f t="shared" si="17"/>
        <v>1938</v>
      </c>
      <c r="M40">
        <f t="shared" si="21"/>
        <v>0</v>
      </c>
      <c r="N40">
        <f>IF($L40&lt;&gt;"",VLOOKUP($M40,tblTaxRateIndividual[#All],3,TRUE)+($M40-VLOOKUP($M40,tblTaxRateIndividual[#All],1,TRUE))*VLOOKUP($M40,tblTaxRateIndividual[#All],4,TRUE)+$M40*$J$9,"")</f>
        <v>0</v>
      </c>
      <c r="O40">
        <f t="shared" si="22"/>
        <v>0</v>
      </c>
      <c r="P40">
        <f>IF($L40&lt;&gt;"",VLOOKUP($O40,tblTaxRateIndividual[#All],3,TRUE)+($O40-VLOOKUP($O40,tblTaxRateIndividual[#All],1,TRUE))*VLOOKUP($O40,tblTaxRateIndividual[#All],4,TRUE)+$O40*$J$9,"")</f>
        <v>0</v>
      </c>
      <c r="Q40">
        <f t="shared" si="23"/>
        <v>0</v>
      </c>
      <c r="R40">
        <f t="shared" si="4"/>
        <v>0</v>
      </c>
      <c r="S40">
        <f t="shared" si="18"/>
        <v>0</v>
      </c>
      <c r="T40">
        <f t="shared" si="19"/>
        <v>0</v>
      </c>
      <c r="U40">
        <f t="shared" si="5"/>
        <v>0</v>
      </c>
      <c r="V40">
        <f t="shared" si="6"/>
        <v>0</v>
      </c>
      <c r="W40">
        <f t="shared" si="7"/>
        <v>0</v>
      </c>
      <c r="X40">
        <f t="shared" si="8"/>
        <v>0</v>
      </c>
      <c r="Y40">
        <f t="shared" si="24"/>
        <v>38</v>
      </c>
      <c r="Z40" s="12" t="e">
        <f t="shared" si="20"/>
        <v>#NUM!</v>
      </c>
      <c r="AA40" s="12">
        <f t="shared" si="9"/>
        <v>0</v>
      </c>
      <c r="AB40" s="12" t="e">
        <f t="shared" si="10"/>
        <v>#NUM!</v>
      </c>
      <c r="AC40" s="12">
        <f t="shared" si="11"/>
        <v>0</v>
      </c>
      <c r="AD40" s="12" t="e">
        <f t="shared" si="12"/>
        <v>#NUM!</v>
      </c>
      <c r="AE40" t="str">
        <f t="shared" si="13"/>
        <v/>
      </c>
      <c r="AF40" t="str">
        <f t="shared" si="14"/>
        <v/>
      </c>
      <c r="AG40" t="str">
        <f t="shared" si="15"/>
        <v/>
      </c>
      <c r="AH40" t="str">
        <f t="shared" si="16"/>
        <v/>
      </c>
    </row>
    <row r="41" spans="1:34" x14ac:dyDescent="0.25">
      <c r="L41">
        <f t="shared" si="17"/>
        <v>1939</v>
      </c>
      <c r="M41">
        <f t="shared" si="21"/>
        <v>0</v>
      </c>
      <c r="N41">
        <f>IF($L41&lt;&gt;"",VLOOKUP($M41,tblTaxRateIndividual[#All],3,TRUE)+($M41-VLOOKUP($M41,tblTaxRateIndividual[#All],1,TRUE))*VLOOKUP($M41,tblTaxRateIndividual[#All],4,TRUE)+$M41*$J$9,"")</f>
        <v>0</v>
      </c>
      <c r="O41">
        <f t="shared" si="22"/>
        <v>0</v>
      </c>
      <c r="P41">
        <f>IF($L41&lt;&gt;"",VLOOKUP($O41,tblTaxRateIndividual[#All],3,TRUE)+($O41-VLOOKUP($O41,tblTaxRateIndividual[#All],1,TRUE))*VLOOKUP($O41,tblTaxRateIndividual[#All],4,TRUE)+$O41*$J$9,"")</f>
        <v>0</v>
      </c>
      <c r="Q41">
        <f t="shared" si="23"/>
        <v>0</v>
      </c>
      <c r="R41">
        <f t="shared" si="4"/>
        <v>0</v>
      </c>
      <c r="S41">
        <f t="shared" si="18"/>
        <v>0</v>
      </c>
      <c r="T41">
        <f t="shared" si="19"/>
        <v>0</v>
      </c>
      <c r="U41">
        <f t="shared" si="5"/>
        <v>0</v>
      </c>
      <c r="V41">
        <f t="shared" si="6"/>
        <v>0</v>
      </c>
      <c r="W41">
        <f t="shared" si="7"/>
        <v>0</v>
      </c>
      <c r="X41">
        <f t="shared" si="8"/>
        <v>0</v>
      </c>
      <c r="Y41">
        <f t="shared" si="24"/>
        <v>39</v>
      </c>
      <c r="Z41" s="12" t="e">
        <f t="shared" si="20"/>
        <v>#NUM!</v>
      </c>
      <c r="AA41" s="12">
        <f t="shared" si="9"/>
        <v>0</v>
      </c>
      <c r="AB41" s="12" t="e">
        <f t="shared" si="10"/>
        <v>#NUM!</v>
      </c>
      <c r="AC41" s="12">
        <f t="shared" si="11"/>
        <v>0</v>
      </c>
      <c r="AD41" s="12" t="e">
        <f t="shared" si="12"/>
        <v>#NUM!</v>
      </c>
      <c r="AE41" t="str">
        <f t="shared" si="13"/>
        <v/>
      </c>
      <c r="AF41" t="str">
        <f t="shared" si="14"/>
        <v/>
      </c>
      <c r="AG41" t="str">
        <f t="shared" si="15"/>
        <v/>
      </c>
      <c r="AH41" t="str">
        <f t="shared" si="16"/>
        <v/>
      </c>
    </row>
    <row r="42" spans="1:34" x14ac:dyDescent="0.25">
      <c r="L42">
        <f t="shared" si="17"/>
        <v>1940</v>
      </c>
      <c r="M42">
        <f t="shared" si="21"/>
        <v>0</v>
      </c>
      <c r="N42">
        <f>IF($L42&lt;&gt;"",VLOOKUP($M42,tblTaxRateIndividual[#All],3,TRUE)+($M42-VLOOKUP($M42,tblTaxRateIndividual[#All],1,TRUE))*VLOOKUP($M42,tblTaxRateIndividual[#All],4,TRUE)+$M42*$J$9,"")</f>
        <v>0</v>
      </c>
      <c r="O42">
        <f t="shared" si="22"/>
        <v>0</v>
      </c>
      <c r="P42">
        <f>IF($L42&lt;&gt;"",VLOOKUP($O42,tblTaxRateIndividual[#All],3,TRUE)+($O42-VLOOKUP($O42,tblTaxRateIndividual[#All],1,TRUE))*VLOOKUP($O42,tblTaxRateIndividual[#All],4,TRUE)+$O42*$J$9,"")</f>
        <v>0</v>
      </c>
      <c r="Q42">
        <f t="shared" si="23"/>
        <v>0</v>
      </c>
      <c r="R42">
        <f t="shared" si="4"/>
        <v>0</v>
      </c>
      <c r="S42">
        <f t="shared" si="18"/>
        <v>0</v>
      </c>
      <c r="T42">
        <f t="shared" si="19"/>
        <v>0</v>
      </c>
      <c r="U42">
        <f t="shared" si="5"/>
        <v>0</v>
      </c>
      <c r="V42">
        <f t="shared" si="6"/>
        <v>0</v>
      </c>
      <c r="W42">
        <f t="shared" si="7"/>
        <v>0</v>
      </c>
      <c r="X42">
        <f t="shared" si="8"/>
        <v>0</v>
      </c>
      <c r="Y42">
        <f t="shared" si="24"/>
        <v>40</v>
      </c>
      <c r="Z42" s="12" t="e">
        <f t="shared" si="20"/>
        <v>#NUM!</v>
      </c>
      <c r="AA42" s="12">
        <f t="shared" si="9"/>
        <v>0</v>
      </c>
      <c r="AB42" s="12" t="e">
        <f t="shared" si="10"/>
        <v>#NUM!</v>
      </c>
      <c r="AC42" s="12">
        <f t="shared" si="11"/>
        <v>0</v>
      </c>
      <c r="AD42" s="12" t="e">
        <f t="shared" si="12"/>
        <v>#NUM!</v>
      </c>
      <c r="AE42" t="str">
        <f t="shared" si="13"/>
        <v/>
      </c>
      <c r="AF42" t="str">
        <f t="shared" si="14"/>
        <v/>
      </c>
      <c r="AG42" t="str">
        <f t="shared" si="15"/>
        <v/>
      </c>
      <c r="AH42" t="str">
        <f t="shared" si="16"/>
        <v/>
      </c>
    </row>
    <row r="43" spans="1:34" x14ac:dyDescent="0.25">
      <c r="L43">
        <f t="shared" si="17"/>
        <v>1941</v>
      </c>
      <c r="M43">
        <f t="shared" si="21"/>
        <v>0</v>
      </c>
      <c r="N43">
        <f>IF($L43&lt;&gt;"",VLOOKUP($M43,tblTaxRateIndividual[#All],3,TRUE)+($M43-VLOOKUP($M43,tblTaxRateIndividual[#All],1,TRUE))*VLOOKUP($M43,tblTaxRateIndividual[#All],4,TRUE)+$M43*$J$9,"")</f>
        <v>0</v>
      </c>
      <c r="O43">
        <f t="shared" si="22"/>
        <v>0</v>
      </c>
      <c r="P43">
        <f>IF($L43&lt;&gt;"",VLOOKUP($O43,tblTaxRateIndividual[#All],3,TRUE)+($O43-VLOOKUP($O43,tblTaxRateIndividual[#All],1,TRUE))*VLOOKUP($O43,tblTaxRateIndividual[#All],4,TRUE)+$O43*$J$9,"")</f>
        <v>0</v>
      </c>
      <c r="Q43">
        <f t="shared" si="23"/>
        <v>0</v>
      </c>
      <c r="R43">
        <f t="shared" si="4"/>
        <v>0</v>
      </c>
      <c r="S43">
        <f t="shared" si="18"/>
        <v>0</v>
      </c>
      <c r="T43">
        <f t="shared" si="19"/>
        <v>0</v>
      </c>
      <c r="U43">
        <f t="shared" si="5"/>
        <v>0</v>
      </c>
      <c r="V43">
        <f t="shared" si="6"/>
        <v>0</v>
      </c>
      <c r="W43">
        <f t="shared" si="7"/>
        <v>0</v>
      </c>
      <c r="X43">
        <f t="shared" si="8"/>
        <v>0</v>
      </c>
      <c r="Y43">
        <f t="shared" si="24"/>
        <v>41</v>
      </c>
      <c r="Z43" s="12" t="e">
        <f t="shared" si="20"/>
        <v>#NUM!</v>
      </c>
      <c r="AA43" s="12">
        <f t="shared" si="9"/>
        <v>0</v>
      </c>
      <c r="AB43" s="12" t="e">
        <f t="shared" si="10"/>
        <v>#NUM!</v>
      </c>
      <c r="AC43" s="12">
        <f t="shared" si="11"/>
        <v>0</v>
      </c>
      <c r="AD43" s="12" t="e">
        <f t="shared" si="12"/>
        <v>#NUM!</v>
      </c>
      <c r="AE43" t="str">
        <f t="shared" si="13"/>
        <v/>
      </c>
      <c r="AF43" t="str">
        <f t="shared" si="14"/>
        <v/>
      </c>
      <c r="AG43" t="str">
        <f t="shared" si="15"/>
        <v/>
      </c>
      <c r="AH43" t="str">
        <f t="shared" si="16"/>
        <v/>
      </c>
    </row>
    <row r="44" spans="1:34" x14ac:dyDescent="0.25">
      <c r="L44">
        <f t="shared" si="17"/>
        <v>1942</v>
      </c>
      <c r="M44">
        <f t="shared" si="21"/>
        <v>0</v>
      </c>
      <c r="N44">
        <f>IF($L44&lt;&gt;"",VLOOKUP($M44,tblTaxRateIndividual[#All],3,TRUE)+($M44-VLOOKUP($M44,tblTaxRateIndividual[#All],1,TRUE))*VLOOKUP($M44,tblTaxRateIndividual[#All],4,TRUE)+$M44*$J$9,"")</f>
        <v>0</v>
      </c>
      <c r="O44">
        <f t="shared" si="22"/>
        <v>0</v>
      </c>
      <c r="P44">
        <f>IF($L44&lt;&gt;"",VLOOKUP($O44,tblTaxRateIndividual[#All],3,TRUE)+($O44-VLOOKUP($O44,tblTaxRateIndividual[#All],1,TRUE))*VLOOKUP($O44,tblTaxRateIndividual[#All],4,TRUE)+$O44*$J$9,"")</f>
        <v>0</v>
      </c>
      <c r="Q44">
        <f t="shared" si="23"/>
        <v>0</v>
      </c>
      <c r="R44">
        <f t="shared" si="4"/>
        <v>0</v>
      </c>
      <c r="S44">
        <f t="shared" si="18"/>
        <v>0</v>
      </c>
      <c r="T44">
        <f t="shared" si="19"/>
        <v>0</v>
      </c>
      <c r="U44">
        <f t="shared" si="5"/>
        <v>0</v>
      </c>
      <c r="V44">
        <f t="shared" si="6"/>
        <v>0</v>
      </c>
      <c r="W44">
        <f t="shared" si="7"/>
        <v>0</v>
      </c>
      <c r="X44">
        <f t="shared" si="8"/>
        <v>0</v>
      </c>
      <c r="Y44">
        <f t="shared" si="24"/>
        <v>42</v>
      </c>
      <c r="Z44" s="12" t="e">
        <f t="shared" si="20"/>
        <v>#NUM!</v>
      </c>
      <c r="AA44" s="12">
        <f t="shared" si="9"/>
        <v>0</v>
      </c>
      <c r="AB44" s="12" t="e">
        <f t="shared" si="10"/>
        <v>#NUM!</v>
      </c>
      <c r="AC44" s="12">
        <f t="shared" si="11"/>
        <v>0</v>
      </c>
      <c r="AD44" s="12" t="e">
        <f t="shared" si="12"/>
        <v>#NUM!</v>
      </c>
      <c r="AE44" t="str">
        <f t="shared" si="13"/>
        <v/>
      </c>
      <c r="AF44" t="str">
        <f t="shared" si="14"/>
        <v/>
      </c>
      <c r="AG44" t="str">
        <f t="shared" si="15"/>
        <v/>
      </c>
      <c r="AH44" t="str">
        <f t="shared" si="16"/>
        <v/>
      </c>
    </row>
    <row r="45" spans="1:34" x14ac:dyDescent="0.25">
      <c r="L45">
        <f t="shared" si="17"/>
        <v>1943</v>
      </c>
      <c r="M45">
        <f t="shared" si="21"/>
        <v>0</v>
      </c>
      <c r="N45">
        <f>IF($L45&lt;&gt;"",VLOOKUP($M45,tblTaxRateIndividual[#All],3,TRUE)+($M45-VLOOKUP($M45,tblTaxRateIndividual[#All],1,TRUE))*VLOOKUP($M45,tblTaxRateIndividual[#All],4,TRUE)+$M45*$J$9,"")</f>
        <v>0</v>
      </c>
      <c r="O45">
        <f t="shared" si="22"/>
        <v>0</v>
      </c>
      <c r="P45">
        <f>IF($L45&lt;&gt;"",VLOOKUP($O45,tblTaxRateIndividual[#All],3,TRUE)+($O45-VLOOKUP($O45,tblTaxRateIndividual[#All],1,TRUE))*VLOOKUP($O45,tblTaxRateIndividual[#All],4,TRUE)+$O45*$J$9,"")</f>
        <v>0</v>
      </c>
      <c r="Q45">
        <f t="shared" si="23"/>
        <v>0</v>
      </c>
      <c r="R45">
        <f t="shared" si="4"/>
        <v>0</v>
      </c>
      <c r="S45">
        <f t="shared" si="18"/>
        <v>0</v>
      </c>
      <c r="T45">
        <f t="shared" si="19"/>
        <v>0</v>
      </c>
      <c r="U45">
        <f t="shared" si="5"/>
        <v>0</v>
      </c>
      <c r="V45">
        <f t="shared" si="6"/>
        <v>0</v>
      </c>
      <c r="W45">
        <f t="shared" si="7"/>
        <v>0</v>
      </c>
      <c r="X45">
        <f t="shared" si="8"/>
        <v>0</v>
      </c>
      <c r="Y45">
        <f t="shared" si="24"/>
        <v>43</v>
      </c>
      <c r="Z45" s="12" t="e">
        <f t="shared" si="20"/>
        <v>#NUM!</v>
      </c>
      <c r="AA45" s="12">
        <f t="shared" si="9"/>
        <v>0</v>
      </c>
      <c r="AB45" s="12" t="e">
        <f t="shared" si="10"/>
        <v>#NUM!</v>
      </c>
      <c r="AC45" s="12">
        <f t="shared" si="11"/>
        <v>0</v>
      </c>
      <c r="AD45" s="12" t="e">
        <f t="shared" si="12"/>
        <v>#NUM!</v>
      </c>
      <c r="AE45" t="str">
        <f t="shared" si="13"/>
        <v/>
      </c>
      <c r="AF45" t="str">
        <f t="shared" si="14"/>
        <v/>
      </c>
      <c r="AG45" t="str">
        <f t="shared" si="15"/>
        <v/>
      </c>
      <c r="AH45" t="str">
        <f t="shared" si="16"/>
        <v/>
      </c>
    </row>
    <row r="46" spans="1:34" x14ac:dyDescent="0.25">
      <c r="L46">
        <f t="shared" si="17"/>
        <v>1944</v>
      </c>
      <c r="M46">
        <f t="shared" si="21"/>
        <v>0</v>
      </c>
      <c r="N46">
        <f>IF($L46&lt;&gt;"",VLOOKUP($M46,tblTaxRateIndividual[#All],3,TRUE)+($M46-VLOOKUP($M46,tblTaxRateIndividual[#All],1,TRUE))*VLOOKUP($M46,tblTaxRateIndividual[#All],4,TRUE)+$M46*$J$9,"")</f>
        <v>0</v>
      </c>
      <c r="O46">
        <f t="shared" si="22"/>
        <v>0</v>
      </c>
      <c r="P46">
        <f>IF($L46&lt;&gt;"",VLOOKUP($O46,tblTaxRateIndividual[#All],3,TRUE)+($O46-VLOOKUP($O46,tblTaxRateIndividual[#All],1,TRUE))*VLOOKUP($O46,tblTaxRateIndividual[#All],4,TRUE)+$O46*$J$9,"")</f>
        <v>0</v>
      </c>
      <c r="Q46">
        <f t="shared" si="23"/>
        <v>0</v>
      </c>
      <c r="R46">
        <f t="shared" si="4"/>
        <v>0</v>
      </c>
      <c r="S46">
        <f t="shared" si="18"/>
        <v>0</v>
      </c>
      <c r="T46">
        <f t="shared" si="19"/>
        <v>0</v>
      </c>
      <c r="U46">
        <f t="shared" si="5"/>
        <v>0</v>
      </c>
      <c r="V46">
        <f t="shared" si="6"/>
        <v>0</v>
      </c>
      <c r="W46">
        <f t="shared" si="7"/>
        <v>0</v>
      </c>
      <c r="X46">
        <f t="shared" si="8"/>
        <v>0</v>
      </c>
      <c r="Y46">
        <f t="shared" si="24"/>
        <v>44</v>
      </c>
      <c r="Z46" s="12" t="e">
        <f t="shared" si="20"/>
        <v>#NUM!</v>
      </c>
      <c r="AA46" s="12">
        <f t="shared" si="9"/>
        <v>0</v>
      </c>
      <c r="AB46" s="12" t="e">
        <f t="shared" si="10"/>
        <v>#NUM!</v>
      </c>
      <c r="AC46" s="12">
        <f t="shared" si="11"/>
        <v>0</v>
      </c>
      <c r="AD46" s="12" t="e">
        <f t="shared" si="12"/>
        <v>#NUM!</v>
      </c>
      <c r="AE46" t="str">
        <f t="shared" si="13"/>
        <v/>
      </c>
      <c r="AF46" t="str">
        <f t="shared" si="14"/>
        <v/>
      </c>
      <c r="AG46" t="str">
        <f t="shared" si="15"/>
        <v/>
      </c>
      <c r="AH46" t="str">
        <f t="shared" si="16"/>
        <v/>
      </c>
    </row>
    <row r="47" spans="1:34" x14ac:dyDescent="0.25">
      <c r="L47">
        <f t="shared" si="17"/>
        <v>1945</v>
      </c>
      <c r="M47">
        <f t="shared" si="21"/>
        <v>0</v>
      </c>
      <c r="N47">
        <f>IF($L47&lt;&gt;"",VLOOKUP($M47,tblTaxRateIndividual[#All],3,TRUE)+($M47-VLOOKUP($M47,tblTaxRateIndividual[#All],1,TRUE))*VLOOKUP($M47,tblTaxRateIndividual[#All],4,TRUE)+$M47*$J$9,"")</f>
        <v>0</v>
      </c>
      <c r="O47">
        <f t="shared" si="22"/>
        <v>0</v>
      </c>
      <c r="P47">
        <f>IF($L47&lt;&gt;"",VLOOKUP($O47,tblTaxRateIndividual[#All],3,TRUE)+($O47-VLOOKUP($O47,tblTaxRateIndividual[#All],1,TRUE))*VLOOKUP($O47,tblTaxRateIndividual[#All],4,TRUE)+$O47*$J$9,"")</f>
        <v>0</v>
      </c>
      <c r="Q47">
        <f t="shared" si="23"/>
        <v>0</v>
      </c>
      <c r="R47">
        <f t="shared" si="4"/>
        <v>0</v>
      </c>
      <c r="S47">
        <f t="shared" si="18"/>
        <v>0</v>
      </c>
      <c r="T47">
        <f t="shared" si="19"/>
        <v>0</v>
      </c>
      <c r="U47">
        <f t="shared" si="5"/>
        <v>0</v>
      </c>
      <c r="V47">
        <f t="shared" si="6"/>
        <v>0</v>
      </c>
      <c r="W47">
        <f t="shared" si="7"/>
        <v>0</v>
      </c>
      <c r="X47">
        <f t="shared" si="8"/>
        <v>0</v>
      </c>
      <c r="Y47">
        <f t="shared" si="24"/>
        <v>45</v>
      </c>
      <c r="Z47" s="12" t="e">
        <f t="shared" si="20"/>
        <v>#NUM!</v>
      </c>
      <c r="AA47" s="12">
        <f t="shared" si="9"/>
        <v>0</v>
      </c>
      <c r="AB47" s="12" t="e">
        <f t="shared" si="10"/>
        <v>#NUM!</v>
      </c>
      <c r="AC47" s="12">
        <f t="shared" si="11"/>
        <v>0</v>
      </c>
      <c r="AD47" s="12" t="e">
        <f t="shared" si="12"/>
        <v>#NUM!</v>
      </c>
      <c r="AE47" t="str">
        <f t="shared" si="13"/>
        <v/>
      </c>
      <c r="AF47" t="str">
        <f t="shared" si="14"/>
        <v/>
      </c>
      <c r="AG47" t="str">
        <f t="shared" si="15"/>
        <v/>
      </c>
      <c r="AH47" t="str">
        <f t="shared" si="16"/>
        <v/>
      </c>
    </row>
    <row r="48" spans="1:34" x14ac:dyDescent="0.25">
      <c r="L48">
        <f t="shared" si="17"/>
        <v>1946</v>
      </c>
      <c r="M48">
        <f t="shared" si="21"/>
        <v>0</v>
      </c>
      <c r="N48">
        <f>IF($L48&lt;&gt;"",VLOOKUP($M48,tblTaxRateIndividual[#All],3,TRUE)+($M48-VLOOKUP($M48,tblTaxRateIndividual[#All],1,TRUE))*VLOOKUP($M48,tblTaxRateIndividual[#All],4,TRUE)+$M48*$J$9,"")</f>
        <v>0</v>
      </c>
      <c r="O48">
        <f t="shared" si="22"/>
        <v>0</v>
      </c>
      <c r="P48">
        <f>IF($L48&lt;&gt;"",VLOOKUP($O48,tblTaxRateIndividual[#All],3,TRUE)+($O48-VLOOKUP($O48,tblTaxRateIndividual[#All],1,TRUE))*VLOOKUP($O48,tblTaxRateIndividual[#All],4,TRUE)+$O48*$J$9,"")</f>
        <v>0</v>
      </c>
      <c r="Q48">
        <f t="shared" si="23"/>
        <v>0</v>
      </c>
      <c r="R48">
        <f t="shared" si="4"/>
        <v>0</v>
      </c>
      <c r="S48">
        <f t="shared" si="18"/>
        <v>0</v>
      </c>
      <c r="T48">
        <f t="shared" si="19"/>
        <v>0</v>
      </c>
      <c r="U48">
        <f t="shared" si="5"/>
        <v>0</v>
      </c>
      <c r="V48">
        <f t="shared" si="6"/>
        <v>0</v>
      </c>
      <c r="W48">
        <f t="shared" si="7"/>
        <v>0</v>
      </c>
      <c r="X48">
        <f t="shared" si="8"/>
        <v>0</v>
      </c>
      <c r="Y48">
        <f t="shared" si="24"/>
        <v>46</v>
      </c>
      <c r="Z48" s="12" t="e">
        <f t="shared" si="20"/>
        <v>#NUM!</v>
      </c>
      <c r="AA48" s="12">
        <f t="shared" si="9"/>
        <v>0</v>
      </c>
      <c r="AB48" s="12" t="e">
        <f t="shared" si="10"/>
        <v>#NUM!</v>
      </c>
      <c r="AC48" s="12">
        <f t="shared" si="11"/>
        <v>0</v>
      </c>
      <c r="AD48" s="12" t="e">
        <f t="shared" si="12"/>
        <v>#NUM!</v>
      </c>
      <c r="AE48" t="str">
        <f t="shared" si="13"/>
        <v/>
      </c>
      <c r="AF48" t="str">
        <f t="shared" si="14"/>
        <v/>
      </c>
      <c r="AG48" t="str">
        <f t="shared" si="15"/>
        <v/>
      </c>
      <c r="AH48" t="str">
        <f t="shared" si="16"/>
        <v/>
      </c>
    </row>
    <row r="49" spans="12:34" x14ac:dyDescent="0.25">
      <c r="L49">
        <f t="shared" si="17"/>
        <v>1947</v>
      </c>
      <c r="M49">
        <f t="shared" si="21"/>
        <v>0</v>
      </c>
      <c r="N49">
        <f>IF($L49&lt;&gt;"",VLOOKUP($M49,tblTaxRateIndividual[#All],3,TRUE)+($M49-VLOOKUP($M49,tblTaxRateIndividual[#All],1,TRUE))*VLOOKUP($M49,tblTaxRateIndividual[#All],4,TRUE)+$M49*$J$9,"")</f>
        <v>0</v>
      </c>
      <c r="O49">
        <f t="shared" si="22"/>
        <v>0</v>
      </c>
      <c r="P49">
        <f>IF($L49&lt;&gt;"",VLOOKUP($O49,tblTaxRateIndividual[#All],3,TRUE)+($O49-VLOOKUP($O49,tblTaxRateIndividual[#All],1,TRUE))*VLOOKUP($O49,tblTaxRateIndividual[#All],4,TRUE)+$O49*$J$9,"")</f>
        <v>0</v>
      </c>
      <c r="Q49">
        <f t="shared" si="23"/>
        <v>0</v>
      </c>
      <c r="R49">
        <f t="shared" si="4"/>
        <v>0</v>
      </c>
      <c r="S49">
        <f t="shared" si="18"/>
        <v>0</v>
      </c>
      <c r="T49">
        <f t="shared" si="19"/>
        <v>0</v>
      </c>
      <c r="U49">
        <f t="shared" si="5"/>
        <v>0</v>
      </c>
      <c r="V49">
        <f t="shared" si="6"/>
        <v>0</v>
      </c>
      <c r="W49">
        <f t="shared" si="7"/>
        <v>0</v>
      </c>
      <c r="X49">
        <f t="shared" si="8"/>
        <v>0</v>
      </c>
      <c r="Y49">
        <f t="shared" si="24"/>
        <v>47</v>
      </c>
      <c r="Z49" s="12" t="e">
        <f t="shared" si="20"/>
        <v>#NUM!</v>
      </c>
      <c r="AA49" s="12">
        <f t="shared" si="9"/>
        <v>0</v>
      </c>
      <c r="AB49" s="12" t="e">
        <f t="shared" si="10"/>
        <v>#NUM!</v>
      </c>
      <c r="AC49" s="12">
        <f t="shared" si="11"/>
        <v>0</v>
      </c>
      <c r="AD49" s="12" t="e">
        <f t="shared" si="12"/>
        <v>#NUM!</v>
      </c>
      <c r="AE49" t="str">
        <f t="shared" si="13"/>
        <v/>
      </c>
      <c r="AF49" t="str">
        <f t="shared" si="14"/>
        <v/>
      </c>
      <c r="AG49" t="str">
        <f t="shared" si="15"/>
        <v/>
      </c>
      <c r="AH49" t="str">
        <f t="shared" si="16"/>
        <v/>
      </c>
    </row>
    <row r="50" spans="12:34" x14ac:dyDescent="0.25">
      <c r="L50">
        <f t="shared" si="17"/>
        <v>1948</v>
      </c>
      <c r="M50">
        <f t="shared" si="21"/>
        <v>0</v>
      </c>
      <c r="N50">
        <f>IF($L50&lt;&gt;"",VLOOKUP($M50,tblTaxRateIndividual[#All],3,TRUE)+($M50-VLOOKUP($M50,tblTaxRateIndividual[#All],1,TRUE))*VLOOKUP($M50,tblTaxRateIndividual[#All],4,TRUE)+$M50*$J$9,"")</f>
        <v>0</v>
      </c>
      <c r="O50">
        <f t="shared" si="22"/>
        <v>0</v>
      </c>
      <c r="P50">
        <f>IF($L50&lt;&gt;"",VLOOKUP($O50,tblTaxRateIndividual[#All],3,TRUE)+($O50-VLOOKUP($O50,tblTaxRateIndividual[#All],1,TRUE))*VLOOKUP($O50,tblTaxRateIndividual[#All],4,TRUE)+$O50*$J$9,"")</f>
        <v>0</v>
      </c>
      <c r="Q50">
        <f t="shared" si="23"/>
        <v>0</v>
      </c>
      <c r="R50">
        <f t="shared" si="4"/>
        <v>0</v>
      </c>
      <c r="S50">
        <f t="shared" si="18"/>
        <v>0</v>
      </c>
      <c r="T50">
        <f t="shared" si="19"/>
        <v>0</v>
      </c>
      <c r="U50">
        <f t="shared" si="5"/>
        <v>0</v>
      </c>
      <c r="V50">
        <f t="shared" si="6"/>
        <v>0</v>
      </c>
      <c r="W50">
        <f t="shared" si="7"/>
        <v>0</v>
      </c>
      <c r="X50">
        <f t="shared" si="8"/>
        <v>0</v>
      </c>
      <c r="Y50">
        <f t="shared" si="24"/>
        <v>48</v>
      </c>
      <c r="Z50" s="12" t="e">
        <f t="shared" si="20"/>
        <v>#NUM!</v>
      </c>
      <c r="AA50" s="12">
        <f t="shared" si="9"/>
        <v>0</v>
      </c>
      <c r="AB50" s="12" t="e">
        <f t="shared" si="10"/>
        <v>#NUM!</v>
      </c>
      <c r="AC50" s="12">
        <f t="shared" si="11"/>
        <v>0</v>
      </c>
      <c r="AD50" s="12" t="e">
        <f t="shared" si="12"/>
        <v>#NUM!</v>
      </c>
      <c r="AE50" t="str">
        <f t="shared" si="13"/>
        <v/>
      </c>
      <c r="AF50" t="str">
        <f t="shared" si="14"/>
        <v/>
      </c>
      <c r="AG50" t="str">
        <f t="shared" si="15"/>
        <v/>
      </c>
      <c r="AH50" t="str">
        <f t="shared" si="16"/>
        <v/>
      </c>
    </row>
    <row r="51" spans="12:34" x14ac:dyDescent="0.25">
      <c r="L51">
        <f t="shared" si="17"/>
        <v>1949</v>
      </c>
      <c r="M51">
        <f t="shared" si="21"/>
        <v>0</v>
      </c>
      <c r="N51">
        <f>IF($L51&lt;&gt;"",VLOOKUP($M51,tblTaxRateIndividual[#All],3,TRUE)+($M51-VLOOKUP($M51,tblTaxRateIndividual[#All],1,TRUE))*VLOOKUP($M51,tblTaxRateIndividual[#All],4,TRUE)+$M51*$J$9,"")</f>
        <v>0</v>
      </c>
      <c r="O51">
        <f t="shared" si="22"/>
        <v>0</v>
      </c>
      <c r="P51">
        <f>IF($L51&lt;&gt;"",VLOOKUP($O51,tblTaxRateIndividual[#All],3,TRUE)+($O51-VLOOKUP($O51,tblTaxRateIndividual[#All],1,TRUE))*VLOOKUP($O51,tblTaxRateIndividual[#All],4,TRUE)+$O51*$J$9,"")</f>
        <v>0</v>
      </c>
      <c r="Q51">
        <f t="shared" si="23"/>
        <v>0</v>
      </c>
      <c r="R51">
        <f t="shared" si="4"/>
        <v>0</v>
      </c>
      <c r="S51">
        <f t="shared" si="18"/>
        <v>0</v>
      </c>
      <c r="T51">
        <f t="shared" si="19"/>
        <v>0</v>
      </c>
      <c r="U51">
        <f t="shared" si="5"/>
        <v>0</v>
      </c>
      <c r="V51">
        <f t="shared" si="6"/>
        <v>0</v>
      </c>
      <c r="W51">
        <f t="shared" si="7"/>
        <v>0</v>
      </c>
      <c r="X51">
        <f t="shared" si="8"/>
        <v>0</v>
      </c>
      <c r="Y51">
        <f t="shared" si="24"/>
        <v>49</v>
      </c>
      <c r="Z51" s="12" t="e">
        <f t="shared" si="20"/>
        <v>#NUM!</v>
      </c>
      <c r="AA51" s="12">
        <f t="shared" si="9"/>
        <v>0</v>
      </c>
      <c r="AB51" s="12" t="e">
        <f t="shared" si="10"/>
        <v>#NUM!</v>
      </c>
      <c r="AC51" s="12">
        <f t="shared" si="11"/>
        <v>0</v>
      </c>
      <c r="AD51" s="12" t="e">
        <f t="shared" si="12"/>
        <v>#NUM!</v>
      </c>
      <c r="AE51" t="str">
        <f t="shared" si="13"/>
        <v/>
      </c>
      <c r="AF51" t="str">
        <f t="shared" si="14"/>
        <v/>
      </c>
      <c r="AG51" t="str">
        <f t="shared" si="15"/>
        <v/>
      </c>
      <c r="AH51" t="str">
        <f t="shared" si="16"/>
        <v/>
      </c>
    </row>
    <row r="52" spans="12:34" x14ac:dyDescent="0.25">
      <c r="L52">
        <f t="shared" si="17"/>
        <v>1950</v>
      </c>
      <c r="M52">
        <f t="shared" si="21"/>
        <v>0</v>
      </c>
      <c r="N52">
        <f>IF($L52&lt;&gt;"",VLOOKUP($M52,tblTaxRateIndividual[#All],3,TRUE)+($M52-VLOOKUP($M52,tblTaxRateIndividual[#All],1,TRUE))*VLOOKUP($M52,tblTaxRateIndividual[#All],4,TRUE)+$M52*$J$9,"")</f>
        <v>0</v>
      </c>
      <c r="O52">
        <f t="shared" si="22"/>
        <v>0</v>
      </c>
      <c r="P52">
        <f>IF($L52&lt;&gt;"",VLOOKUP($O52,tblTaxRateIndividual[#All],3,TRUE)+($O52-VLOOKUP($O52,tblTaxRateIndividual[#All],1,TRUE))*VLOOKUP($O52,tblTaxRateIndividual[#All],4,TRUE)+$O52*$J$9,"")</f>
        <v>0</v>
      </c>
      <c r="Q52">
        <f t="shared" si="23"/>
        <v>0</v>
      </c>
      <c r="R52">
        <f t="shared" si="4"/>
        <v>0</v>
      </c>
      <c r="S52">
        <f t="shared" si="18"/>
        <v>0</v>
      </c>
      <c r="T52">
        <f t="shared" si="19"/>
        <v>0</v>
      </c>
      <c r="U52">
        <f t="shared" si="5"/>
        <v>0</v>
      </c>
      <c r="V52">
        <f t="shared" si="6"/>
        <v>0</v>
      </c>
      <c r="W52">
        <f t="shared" si="7"/>
        <v>0</v>
      </c>
      <c r="X52">
        <f t="shared" si="8"/>
        <v>0</v>
      </c>
      <c r="Y52">
        <f t="shared" si="24"/>
        <v>50</v>
      </c>
      <c r="Z52" s="12" t="e">
        <f t="shared" si="20"/>
        <v>#NUM!</v>
      </c>
      <c r="AA52" s="12">
        <f t="shared" si="9"/>
        <v>0</v>
      </c>
      <c r="AB52" s="12" t="e">
        <f t="shared" si="10"/>
        <v>#NUM!</v>
      </c>
      <c r="AC52" s="12">
        <f t="shared" si="11"/>
        <v>0</v>
      </c>
      <c r="AD52" s="12" t="e">
        <f t="shared" si="12"/>
        <v>#NUM!</v>
      </c>
      <c r="AE52" t="str">
        <f t="shared" si="13"/>
        <v/>
      </c>
      <c r="AF52" t="str">
        <f t="shared" si="14"/>
        <v/>
      </c>
      <c r="AG52" t="str">
        <f t="shared" si="15"/>
        <v/>
      </c>
      <c r="AH52" t="str">
        <f t="shared" si="16"/>
        <v/>
      </c>
    </row>
    <row r="53" spans="12:34" x14ac:dyDescent="0.25">
      <c r="L53">
        <f t="shared" si="17"/>
        <v>1951</v>
      </c>
      <c r="M53">
        <f t="shared" si="21"/>
        <v>0</v>
      </c>
      <c r="N53">
        <f>IF($L53&lt;&gt;"",VLOOKUP($M53,tblTaxRateIndividual[#All],3,TRUE)+($M53-VLOOKUP($M53,tblTaxRateIndividual[#All],1,TRUE))*VLOOKUP($M53,tblTaxRateIndividual[#All],4,TRUE)+$M53*$J$9,"")</f>
        <v>0</v>
      </c>
      <c r="O53">
        <f t="shared" si="22"/>
        <v>0</v>
      </c>
      <c r="P53">
        <f>IF($L53&lt;&gt;"",VLOOKUP($O53,tblTaxRateIndividual[#All],3,TRUE)+($O53-VLOOKUP($O53,tblTaxRateIndividual[#All],1,TRUE))*VLOOKUP($O53,tblTaxRateIndividual[#All],4,TRUE)+$O53*$J$9,"")</f>
        <v>0</v>
      </c>
      <c r="Q53">
        <f t="shared" si="23"/>
        <v>0</v>
      </c>
      <c r="R53">
        <f t="shared" si="4"/>
        <v>0</v>
      </c>
      <c r="S53">
        <f t="shared" si="18"/>
        <v>0</v>
      </c>
      <c r="T53">
        <f t="shared" si="19"/>
        <v>0</v>
      </c>
      <c r="U53">
        <f t="shared" si="5"/>
        <v>0</v>
      </c>
      <c r="V53">
        <f t="shared" si="6"/>
        <v>0</v>
      </c>
      <c r="W53">
        <f t="shared" si="7"/>
        <v>0</v>
      </c>
      <c r="X53">
        <f t="shared" si="8"/>
        <v>0</v>
      </c>
      <c r="Y53">
        <f t="shared" si="24"/>
        <v>51</v>
      </c>
      <c r="Z53" s="12" t="e">
        <f t="shared" si="20"/>
        <v>#NUM!</v>
      </c>
      <c r="AA53" s="12">
        <f t="shared" si="9"/>
        <v>0</v>
      </c>
      <c r="AB53" s="12" t="e">
        <f t="shared" si="10"/>
        <v>#NUM!</v>
      </c>
      <c r="AC53" s="12">
        <f t="shared" si="11"/>
        <v>0</v>
      </c>
      <c r="AD53" s="12" t="e">
        <f t="shared" si="12"/>
        <v>#NUM!</v>
      </c>
      <c r="AE53" t="str">
        <f t="shared" si="13"/>
        <v/>
      </c>
      <c r="AF53" t="str">
        <f t="shared" si="14"/>
        <v/>
      </c>
      <c r="AG53" t="str">
        <f t="shared" si="15"/>
        <v/>
      </c>
      <c r="AH53" t="str">
        <f t="shared" si="16"/>
        <v/>
      </c>
    </row>
    <row r="54" spans="12:34" x14ac:dyDescent="0.25">
      <c r="L54">
        <f t="shared" si="17"/>
        <v>1952</v>
      </c>
      <c r="M54">
        <f t="shared" si="21"/>
        <v>0</v>
      </c>
      <c r="N54">
        <f>IF($L54&lt;&gt;"",VLOOKUP($M54,tblTaxRateIndividual[#All],3,TRUE)+($M54-VLOOKUP($M54,tblTaxRateIndividual[#All],1,TRUE))*VLOOKUP($M54,tblTaxRateIndividual[#All],4,TRUE)+$M54*$J$9,"")</f>
        <v>0</v>
      </c>
      <c r="O54">
        <f t="shared" si="22"/>
        <v>0</v>
      </c>
      <c r="P54">
        <f>IF($L54&lt;&gt;"",VLOOKUP($O54,tblTaxRateIndividual[#All],3,TRUE)+($O54-VLOOKUP($O54,tblTaxRateIndividual[#All],1,TRUE))*VLOOKUP($O54,tblTaxRateIndividual[#All],4,TRUE)+$O54*$J$9,"")</f>
        <v>0</v>
      </c>
      <c r="Q54">
        <f t="shared" si="23"/>
        <v>0</v>
      </c>
      <c r="R54">
        <f t="shared" si="4"/>
        <v>0</v>
      </c>
      <c r="S54">
        <f t="shared" si="18"/>
        <v>0</v>
      </c>
      <c r="T54">
        <f t="shared" si="19"/>
        <v>0</v>
      </c>
      <c r="U54">
        <f t="shared" si="5"/>
        <v>0</v>
      </c>
      <c r="V54">
        <f t="shared" si="6"/>
        <v>0</v>
      </c>
      <c r="W54">
        <f t="shared" si="7"/>
        <v>0</v>
      </c>
      <c r="X54">
        <f t="shared" si="8"/>
        <v>0</v>
      </c>
      <c r="Y54">
        <f t="shared" si="24"/>
        <v>52</v>
      </c>
      <c r="Z54" s="12" t="e">
        <f t="shared" si="20"/>
        <v>#NUM!</v>
      </c>
      <c r="AA54" s="12">
        <f t="shared" si="9"/>
        <v>0</v>
      </c>
      <c r="AB54" s="12" t="e">
        <f t="shared" si="10"/>
        <v>#NUM!</v>
      </c>
      <c r="AC54" s="12">
        <f t="shared" si="11"/>
        <v>0</v>
      </c>
      <c r="AD54" s="12" t="e">
        <f t="shared" si="12"/>
        <v>#NUM!</v>
      </c>
      <c r="AE54" t="str">
        <f t="shared" si="13"/>
        <v/>
      </c>
      <c r="AF54" t="str">
        <f t="shared" si="14"/>
        <v/>
      </c>
      <c r="AG54" t="str">
        <f t="shared" si="15"/>
        <v/>
      </c>
      <c r="AH54" t="str">
        <f t="shared" si="16"/>
        <v/>
      </c>
    </row>
    <row r="55" spans="12:34" x14ac:dyDescent="0.25">
      <c r="L55">
        <f t="shared" si="17"/>
        <v>1953</v>
      </c>
      <c r="M55">
        <f t="shared" si="21"/>
        <v>0</v>
      </c>
      <c r="N55">
        <f>IF($L55&lt;&gt;"",VLOOKUP($M55,tblTaxRateIndividual[#All],3,TRUE)+($M55-VLOOKUP($M55,tblTaxRateIndividual[#All],1,TRUE))*VLOOKUP($M55,tblTaxRateIndividual[#All],4,TRUE)+$M55*$J$9,"")</f>
        <v>0</v>
      </c>
      <c r="O55">
        <f t="shared" si="22"/>
        <v>0</v>
      </c>
      <c r="P55">
        <f>IF($L55&lt;&gt;"",VLOOKUP($O55,tblTaxRateIndividual[#All],3,TRUE)+($O55-VLOOKUP($O55,tblTaxRateIndividual[#All],1,TRUE))*VLOOKUP($O55,tblTaxRateIndividual[#All],4,TRUE)+$O55*$J$9,"")</f>
        <v>0</v>
      </c>
      <c r="Q55">
        <f t="shared" si="23"/>
        <v>0</v>
      </c>
      <c r="R55">
        <f t="shared" si="4"/>
        <v>0</v>
      </c>
      <c r="S55">
        <f t="shared" si="18"/>
        <v>0</v>
      </c>
      <c r="T55">
        <f t="shared" si="19"/>
        <v>0</v>
      </c>
      <c r="U55">
        <f t="shared" si="5"/>
        <v>0</v>
      </c>
      <c r="V55">
        <f t="shared" si="6"/>
        <v>0</v>
      </c>
      <c r="W55">
        <f t="shared" si="7"/>
        <v>0</v>
      </c>
      <c r="X55">
        <f t="shared" si="8"/>
        <v>0</v>
      </c>
      <c r="Y55">
        <f t="shared" si="24"/>
        <v>53</v>
      </c>
      <c r="Z55" s="12" t="e">
        <f t="shared" si="20"/>
        <v>#NUM!</v>
      </c>
      <c r="AA55" s="12">
        <f t="shared" si="9"/>
        <v>0</v>
      </c>
      <c r="AB55" s="12" t="e">
        <f t="shared" si="10"/>
        <v>#NUM!</v>
      </c>
      <c r="AC55" s="12">
        <f t="shared" si="11"/>
        <v>0</v>
      </c>
      <c r="AD55" s="12" t="e">
        <f t="shared" si="12"/>
        <v>#NUM!</v>
      </c>
      <c r="AE55" t="str">
        <f t="shared" si="13"/>
        <v/>
      </c>
      <c r="AF55" t="str">
        <f t="shared" si="14"/>
        <v/>
      </c>
      <c r="AG55" t="str">
        <f t="shared" si="15"/>
        <v/>
      </c>
      <c r="AH55" t="str">
        <f t="shared" si="16"/>
        <v/>
      </c>
    </row>
    <row r="56" spans="12:34" x14ac:dyDescent="0.25">
      <c r="L56">
        <f t="shared" si="17"/>
        <v>1954</v>
      </c>
      <c r="M56">
        <f t="shared" si="21"/>
        <v>0</v>
      </c>
      <c r="N56">
        <f>IF($L56&lt;&gt;"",VLOOKUP($M56,tblTaxRateIndividual[#All],3,TRUE)+($M56-VLOOKUP($M56,tblTaxRateIndividual[#All],1,TRUE))*VLOOKUP($M56,tblTaxRateIndividual[#All],4,TRUE)+$M56*$J$9,"")</f>
        <v>0</v>
      </c>
      <c r="O56">
        <f t="shared" si="22"/>
        <v>0</v>
      </c>
      <c r="P56">
        <f>IF($L56&lt;&gt;"",VLOOKUP($O56,tblTaxRateIndividual[#All],3,TRUE)+($O56-VLOOKUP($O56,tblTaxRateIndividual[#All],1,TRUE))*VLOOKUP($O56,tblTaxRateIndividual[#All],4,TRUE)+$O56*$J$9,"")</f>
        <v>0</v>
      </c>
      <c r="Q56">
        <f t="shared" si="23"/>
        <v>0</v>
      </c>
      <c r="R56">
        <f t="shared" si="4"/>
        <v>0</v>
      </c>
      <c r="S56">
        <f t="shared" si="18"/>
        <v>0</v>
      </c>
      <c r="T56">
        <f t="shared" si="19"/>
        <v>0</v>
      </c>
      <c r="U56">
        <f t="shared" si="5"/>
        <v>0</v>
      </c>
      <c r="V56">
        <f t="shared" si="6"/>
        <v>0</v>
      </c>
      <c r="W56">
        <f t="shared" si="7"/>
        <v>0</v>
      </c>
      <c r="X56">
        <f t="shared" si="8"/>
        <v>0</v>
      </c>
      <c r="Y56">
        <f t="shared" si="24"/>
        <v>54</v>
      </c>
      <c r="Z56" s="12" t="e">
        <f t="shared" si="20"/>
        <v>#NUM!</v>
      </c>
      <c r="AA56" s="12">
        <f t="shared" si="9"/>
        <v>0</v>
      </c>
      <c r="AB56" s="12" t="e">
        <f t="shared" si="10"/>
        <v>#NUM!</v>
      </c>
      <c r="AC56" s="12">
        <f t="shared" si="11"/>
        <v>0</v>
      </c>
      <c r="AD56" s="12" t="e">
        <f t="shared" si="12"/>
        <v>#NUM!</v>
      </c>
      <c r="AE56" t="str">
        <f t="shared" si="13"/>
        <v/>
      </c>
      <c r="AF56" t="str">
        <f t="shared" si="14"/>
        <v/>
      </c>
      <c r="AG56" t="str">
        <f t="shared" si="15"/>
        <v/>
      </c>
      <c r="AH56" t="str">
        <f t="shared" si="16"/>
        <v/>
      </c>
    </row>
    <row r="57" spans="12:34" x14ac:dyDescent="0.25">
      <c r="L57">
        <f t="shared" si="17"/>
        <v>1955</v>
      </c>
      <c r="M57">
        <f t="shared" si="21"/>
        <v>0</v>
      </c>
      <c r="N57">
        <f>IF($L57&lt;&gt;"",VLOOKUP($M57,tblTaxRateIndividual[#All],3,TRUE)+($M57-VLOOKUP($M57,tblTaxRateIndividual[#All],1,TRUE))*VLOOKUP($M57,tblTaxRateIndividual[#All],4,TRUE)+$M57*$J$9,"")</f>
        <v>0</v>
      </c>
      <c r="O57">
        <f t="shared" si="22"/>
        <v>0</v>
      </c>
      <c r="P57">
        <f>IF($L57&lt;&gt;"",VLOOKUP($O57,tblTaxRateIndividual[#All],3,TRUE)+($O57-VLOOKUP($O57,tblTaxRateIndividual[#All],1,TRUE))*VLOOKUP($O57,tblTaxRateIndividual[#All],4,TRUE)+$O57*$J$9,"")</f>
        <v>0</v>
      </c>
      <c r="Q57">
        <f t="shared" si="23"/>
        <v>0</v>
      </c>
      <c r="R57">
        <f t="shared" si="4"/>
        <v>0</v>
      </c>
      <c r="S57">
        <f t="shared" si="18"/>
        <v>0</v>
      </c>
      <c r="T57">
        <f t="shared" si="19"/>
        <v>0</v>
      </c>
      <c r="U57">
        <f t="shared" si="5"/>
        <v>0</v>
      </c>
      <c r="V57">
        <f t="shared" si="6"/>
        <v>0</v>
      </c>
      <c r="W57">
        <f t="shared" si="7"/>
        <v>0</v>
      </c>
      <c r="X57">
        <f t="shared" si="8"/>
        <v>0</v>
      </c>
      <c r="Y57">
        <f t="shared" si="24"/>
        <v>55</v>
      </c>
      <c r="Z57" s="12" t="e">
        <f t="shared" si="20"/>
        <v>#NUM!</v>
      </c>
      <c r="AA57" s="12">
        <f t="shared" si="9"/>
        <v>0</v>
      </c>
      <c r="AB57" s="12" t="e">
        <f t="shared" si="10"/>
        <v>#NUM!</v>
      </c>
      <c r="AC57" s="12">
        <f t="shared" si="11"/>
        <v>0</v>
      </c>
      <c r="AD57" s="12" t="e">
        <f t="shared" si="12"/>
        <v>#NUM!</v>
      </c>
      <c r="AE57" t="str">
        <f t="shared" si="13"/>
        <v/>
      </c>
      <c r="AF57" t="str">
        <f t="shared" si="14"/>
        <v/>
      </c>
      <c r="AG57" t="str">
        <f t="shared" si="15"/>
        <v/>
      </c>
      <c r="AH57" t="str">
        <f t="shared" si="16"/>
        <v/>
      </c>
    </row>
    <row r="58" spans="12:34" x14ac:dyDescent="0.25">
      <c r="L58">
        <f t="shared" si="17"/>
        <v>1956</v>
      </c>
      <c r="M58">
        <f t="shared" si="21"/>
        <v>0</v>
      </c>
      <c r="N58">
        <f>IF($L58&lt;&gt;"",VLOOKUP($M58,tblTaxRateIndividual[#All],3,TRUE)+($M58-VLOOKUP($M58,tblTaxRateIndividual[#All],1,TRUE))*VLOOKUP($M58,tblTaxRateIndividual[#All],4,TRUE)+$M58*$J$9,"")</f>
        <v>0</v>
      </c>
      <c r="O58">
        <f t="shared" si="22"/>
        <v>0</v>
      </c>
      <c r="P58">
        <f>IF($L58&lt;&gt;"",VLOOKUP($O58,tblTaxRateIndividual[#All],3,TRUE)+($O58-VLOOKUP($O58,tblTaxRateIndividual[#All],1,TRUE))*VLOOKUP($O58,tblTaxRateIndividual[#All],4,TRUE)+$O58*$J$9,"")</f>
        <v>0</v>
      </c>
      <c r="Q58">
        <f t="shared" si="23"/>
        <v>0</v>
      </c>
      <c r="R58">
        <f t="shared" si="4"/>
        <v>0</v>
      </c>
      <c r="S58">
        <f t="shared" si="18"/>
        <v>0</v>
      </c>
      <c r="T58">
        <f t="shared" si="19"/>
        <v>0</v>
      </c>
      <c r="U58">
        <f t="shared" si="5"/>
        <v>0</v>
      </c>
      <c r="V58">
        <f t="shared" si="6"/>
        <v>0</v>
      </c>
      <c r="W58">
        <f t="shared" si="7"/>
        <v>0</v>
      </c>
      <c r="X58">
        <f>IF(W58&lt;&gt;"",MAX(T58+U58+V58+W58,0),"")</f>
        <v>0</v>
      </c>
      <c r="Y58">
        <f t="shared" si="24"/>
        <v>56</v>
      </c>
      <c r="Z58" s="12" t="e">
        <f t="shared" si="20"/>
        <v>#NUM!</v>
      </c>
      <c r="AA58" s="12">
        <f t="shared" si="9"/>
        <v>0</v>
      </c>
      <c r="AB58" s="12" t="e">
        <f t="shared" si="10"/>
        <v>#NUM!</v>
      </c>
      <c r="AC58" s="12">
        <f t="shared" si="11"/>
        <v>0</v>
      </c>
      <c r="AD58" s="12" t="e">
        <f t="shared" si="12"/>
        <v>#NUM!</v>
      </c>
      <c r="AE58" t="str">
        <f t="shared" si="13"/>
        <v/>
      </c>
      <c r="AF58" t="str">
        <f t="shared" si="14"/>
        <v/>
      </c>
      <c r="AG58" t="str">
        <f t="shared" si="15"/>
        <v/>
      </c>
      <c r="AH58" t="str">
        <f t="shared" si="16"/>
        <v/>
      </c>
    </row>
    <row r="59" spans="12:34" x14ac:dyDescent="0.25">
      <c r="L59">
        <f t="shared" si="17"/>
        <v>1957</v>
      </c>
      <c r="M59">
        <f t="shared" si="21"/>
        <v>0</v>
      </c>
      <c r="N59">
        <f>IF($L59&lt;&gt;"",VLOOKUP($M59,tblTaxRateIndividual[#All],3,TRUE)+($M59-VLOOKUP($M59,tblTaxRateIndividual[#All],1,TRUE))*VLOOKUP($M59,tblTaxRateIndividual[#All],4,TRUE)+$M59*$J$9,"")</f>
        <v>0</v>
      </c>
      <c r="O59">
        <f t="shared" si="22"/>
        <v>0</v>
      </c>
      <c r="P59">
        <f>IF($L59&lt;&gt;"",VLOOKUP($O59,tblTaxRateIndividual[#All],3,TRUE)+($O59-VLOOKUP($O59,tblTaxRateIndividual[#All],1,TRUE))*VLOOKUP($O59,tblTaxRateIndividual[#All],4,TRUE)+$O59*$J$9,"")</f>
        <v>0</v>
      </c>
      <c r="Q59">
        <f t="shared" si="23"/>
        <v>0</v>
      </c>
      <c r="R59">
        <f t="shared" si="4"/>
        <v>0</v>
      </c>
      <c r="S59">
        <f t="shared" si="18"/>
        <v>0</v>
      </c>
      <c r="T59">
        <f t="shared" si="19"/>
        <v>0</v>
      </c>
      <c r="U59">
        <f t="shared" si="5"/>
        <v>0</v>
      </c>
      <c r="V59">
        <f t="shared" si="6"/>
        <v>0</v>
      </c>
      <c r="W59">
        <f t="shared" si="7"/>
        <v>0</v>
      </c>
      <c r="X59">
        <f t="shared" si="8"/>
        <v>0</v>
      </c>
      <c r="Y59">
        <f t="shared" si="24"/>
        <v>57</v>
      </c>
      <c r="Z59" t="e">
        <f t="shared" si="20"/>
        <v>#NUM!</v>
      </c>
      <c r="AA59" s="12">
        <f t="shared" si="9"/>
        <v>0</v>
      </c>
      <c r="AB59" s="10" t="e">
        <f t="shared" si="10"/>
        <v>#NUM!</v>
      </c>
      <c r="AC59">
        <f t="shared" si="11"/>
        <v>0</v>
      </c>
      <c r="AD59" s="12" t="e">
        <f t="shared" si="12"/>
        <v>#NUM!</v>
      </c>
      <c r="AE59" t="str">
        <f t="shared" si="13"/>
        <v/>
      </c>
      <c r="AF59" t="str">
        <f t="shared" si="14"/>
        <v/>
      </c>
      <c r="AG59" t="str">
        <f t="shared" si="15"/>
        <v/>
      </c>
      <c r="AH59" t="str">
        <f t="shared" si="16"/>
        <v/>
      </c>
    </row>
    <row r="60" spans="12:34" x14ac:dyDescent="0.25">
      <c r="L60">
        <f t="shared" si="17"/>
        <v>1958</v>
      </c>
      <c r="M60">
        <f t="shared" si="21"/>
        <v>0</v>
      </c>
      <c r="N60">
        <f>IF($L60&lt;&gt;"",VLOOKUP($M60,tblTaxRateIndividual[#All],3,TRUE)+($M60-VLOOKUP($M60,tblTaxRateIndividual[#All],1,TRUE))*VLOOKUP($M60,tblTaxRateIndividual[#All],4,TRUE)+$M60*$J$9,"")</f>
        <v>0</v>
      </c>
      <c r="O60">
        <f t="shared" si="22"/>
        <v>0</v>
      </c>
      <c r="P60">
        <f>IF($L60&lt;&gt;"",VLOOKUP($O60,tblTaxRateIndividual[#All],3,TRUE)+($O60-VLOOKUP($O60,tblTaxRateIndividual[#All],1,TRUE))*VLOOKUP($O60,tblTaxRateIndividual[#All],4,TRUE)+$O60*$J$9,"")</f>
        <v>0</v>
      </c>
      <c r="Q60">
        <f t="shared" si="23"/>
        <v>0</v>
      </c>
      <c r="R60">
        <f t="shared" si="4"/>
        <v>0</v>
      </c>
      <c r="S60">
        <f t="shared" si="18"/>
        <v>0</v>
      </c>
      <c r="T60">
        <f t="shared" si="19"/>
        <v>0</v>
      </c>
      <c r="U60">
        <f t="shared" si="5"/>
        <v>0</v>
      </c>
      <c r="V60">
        <f t="shared" si="6"/>
        <v>0</v>
      </c>
      <c r="W60">
        <f t="shared" si="7"/>
        <v>0</v>
      </c>
      <c r="X60">
        <f t="shared" si="8"/>
        <v>0</v>
      </c>
      <c r="Y60">
        <f t="shared" si="24"/>
        <v>58</v>
      </c>
      <c r="Z60" t="e">
        <f t="shared" si="20"/>
        <v>#NUM!</v>
      </c>
      <c r="AA60" s="12">
        <f t="shared" si="9"/>
        <v>0</v>
      </c>
      <c r="AB60" s="10" t="e">
        <f t="shared" si="10"/>
        <v>#NUM!</v>
      </c>
      <c r="AC60">
        <f t="shared" si="11"/>
        <v>0</v>
      </c>
      <c r="AD60" s="12" t="e">
        <f t="shared" si="12"/>
        <v>#NUM!</v>
      </c>
      <c r="AE60" t="str">
        <f t="shared" si="13"/>
        <v/>
      </c>
      <c r="AF60" t="str">
        <f t="shared" si="14"/>
        <v/>
      </c>
      <c r="AG60" t="str">
        <f t="shared" si="15"/>
        <v/>
      </c>
      <c r="AH60" t="str">
        <f t="shared" si="16"/>
        <v/>
      </c>
    </row>
    <row r="61" spans="12:34" x14ac:dyDescent="0.25">
      <c r="L61">
        <f t="shared" si="17"/>
        <v>1959</v>
      </c>
      <c r="M61">
        <f t="shared" si="21"/>
        <v>0</v>
      </c>
      <c r="N61">
        <f>IF($L61&lt;&gt;"",VLOOKUP($M61,tblTaxRateIndividual[#All],3,TRUE)+($M61-VLOOKUP($M61,tblTaxRateIndividual[#All],1,TRUE))*VLOOKUP($M61,tblTaxRateIndividual[#All],4,TRUE)+$M61*$J$9,"")</f>
        <v>0</v>
      </c>
      <c r="O61">
        <f t="shared" si="22"/>
        <v>0</v>
      </c>
      <c r="P61">
        <f>IF($L61&lt;&gt;"",VLOOKUP($O61,tblTaxRateIndividual[#All],3,TRUE)+($O61-VLOOKUP($O61,tblTaxRateIndividual[#All],1,TRUE))*VLOOKUP($O61,tblTaxRateIndividual[#All],4,TRUE)+$O61*$J$9,"")</f>
        <v>0</v>
      </c>
      <c r="Q61">
        <f t="shared" si="23"/>
        <v>0</v>
      </c>
      <c r="R61">
        <f t="shared" si="4"/>
        <v>0</v>
      </c>
      <c r="S61">
        <f t="shared" si="18"/>
        <v>0</v>
      </c>
      <c r="T61">
        <f t="shared" si="19"/>
        <v>0</v>
      </c>
      <c r="U61">
        <f t="shared" si="5"/>
        <v>0</v>
      </c>
      <c r="V61">
        <f t="shared" si="6"/>
        <v>0</v>
      </c>
      <c r="W61">
        <f t="shared" si="7"/>
        <v>0</v>
      </c>
      <c r="X61">
        <f t="shared" si="8"/>
        <v>0</v>
      </c>
      <c r="Y61">
        <f t="shared" si="24"/>
        <v>59</v>
      </c>
      <c r="Z61" t="e">
        <f t="shared" si="20"/>
        <v>#NUM!</v>
      </c>
      <c r="AA61" s="12">
        <f t="shared" si="9"/>
        <v>0</v>
      </c>
      <c r="AB61" s="10" t="e">
        <f t="shared" si="10"/>
        <v>#NUM!</v>
      </c>
      <c r="AC61">
        <f t="shared" si="11"/>
        <v>0</v>
      </c>
      <c r="AD61" s="12" t="e">
        <f t="shared" si="12"/>
        <v>#NUM!</v>
      </c>
      <c r="AE61" t="str">
        <f t="shared" si="13"/>
        <v/>
      </c>
      <c r="AF61" t="str">
        <f t="shared" si="14"/>
        <v/>
      </c>
      <c r="AG61" t="str">
        <f t="shared" si="15"/>
        <v/>
      </c>
      <c r="AH61" t="str">
        <f t="shared" si="16"/>
        <v/>
      </c>
    </row>
    <row r="62" spans="12:34" x14ac:dyDescent="0.25">
      <c r="L62">
        <f t="shared" si="17"/>
        <v>1960</v>
      </c>
      <c r="M62">
        <f t="shared" si="21"/>
        <v>0</v>
      </c>
      <c r="N62">
        <f>IF($L62&lt;&gt;"",VLOOKUP($M62,tblTaxRateIndividual[#All],3,TRUE)+($M62-VLOOKUP($M62,tblTaxRateIndividual[#All],1,TRUE))*VLOOKUP($M62,tblTaxRateIndividual[#All],4,TRUE)+$M62*$J$9,"")</f>
        <v>0</v>
      </c>
      <c r="O62">
        <f t="shared" si="22"/>
        <v>0</v>
      </c>
      <c r="P62">
        <f>IF($L62&lt;&gt;"",VLOOKUP($O62,tblTaxRateIndividual[#All],3,TRUE)+($O62-VLOOKUP($O62,tblTaxRateIndividual[#All],1,TRUE))*VLOOKUP($O62,tblTaxRateIndividual[#All],4,TRUE)+$O62*$J$9,"")</f>
        <v>0</v>
      </c>
      <c r="Q62">
        <f t="shared" si="23"/>
        <v>0</v>
      </c>
      <c r="R62">
        <f t="shared" si="4"/>
        <v>0</v>
      </c>
      <c r="S62">
        <f t="shared" si="18"/>
        <v>0</v>
      </c>
      <c r="T62">
        <f t="shared" si="19"/>
        <v>0</v>
      </c>
      <c r="U62">
        <f t="shared" si="5"/>
        <v>0</v>
      </c>
      <c r="V62">
        <f t="shared" si="6"/>
        <v>0</v>
      </c>
      <c r="W62">
        <f t="shared" si="7"/>
        <v>0</v>
      </c>
      <c r="X62">
        <f t="shared" si="8"/>
        <v>0</v>
      </c>
      <c r="Y62">
        <f t="shared" si="24"/>
        <v>60</v>
      </c>
      <c r="Z62" t="e">
        <f t="shared" si="20"/>
        <v>#NUM!</v>
      </c>
      <c r="AA62" s="12">
        <f t="shared" si="9"/>
        <v>0</v>
      </c>
      <c r="AB62" s="10" t="e">
        <f t="shared" si="10"/>
        <v>#NUM!</v>
      </c>
      <c r="AC62">
        <f t="shared" si="11"/>
        <v>0</v>
      </c>
      <c r="AD62" s="12" t="e">
        <f t="shared" si="12"/>
        <v>#NUM!</v>
      </c>
      <c r="AE62" t="str">
        <f t="shared" si="13"/>
        <v/>
      </c>
      <c r="AF62" t="str">
        <f t="shared" si="14"/>
        <v/>
      </c>
      <c r="AG62" t="str">
        <f t="shared" si="15"/>
        <v/>
      </c>
      <c r="AH62" t="str">
        <f t="shared" si="16"/>
        <v/>
      </c>
    </row>
    <row r="63" spans="12:34" x14ac:dyDescent="0.25">
      <c r="L63">
        <f t="shared" si="17"/>
        <v>1961</v>
      </c>
      <c r="M63">
        <f t="shared" si="21"/>
        <v>0</v>
      </c>
      <c r="N63">
        <f>IF($L63&lt;&gt;"",VLOOKUP($M63,tblTaxRateIndividual[#All],3,TRUE)+($M63-VLOOKUP($M63,tblTaxRateIndividual[#All],1,TRUE))*VLOOKUP($M63,tblTaxRateIndividual[#All],4,TRUE)+$M63*$J$9,"")</f>
        <v>0</v>
      </c>
      <c r="O63">
        <f t="shared" si="22"/>
        <v>0</v>
      </c>
      <c r="P63">
        <f>IF($L63&lt;&gt;"",VLOOKUP($O63,tblTaxRateIndividual[#All],3,TRUE)+($O63-VLOOKUP($O63,tblTaxRateIndividual[#All],1,TRUE))*VLOOKUP($O63,tblTaxRateIndividual[#All],4,TRUE)+$O63*$J$9,"")</f>
        <v>0</v>
      </c>
      <c r="Q63">
        <f t="shared" si="23"/>
        <v>0</v>
      </c>
      <c r="R63">
        <f t="shared" si="4"/>
        <v>0</v>
      </c>
      <c r="S63">
        <f t="shared" si="18"/>
        <v>0</v>
      </c>
      <c r="T63">
        <f t="shared" si="19"/>
        <v>0</v>
      </c>
      <c r="U63">
        <f t="shared" si="5"/>
        <v>0</v>
      </c>
      <c r="V63">
        <f t="shared" si="6"/>
        <v>0</v>
      </c>
      <c r="W63">
        <f t="shared" si="7"/>
        <v>0</v>
      </c>
      <c r="X63">
        <f t="shared" si="8"/>
        <v>0</v>
      </c>
      <c r="Y63">
        <f t="shared" si="24"/>
        <v>61</v>
      </c>
      <c r="Z63" t="e">
        <f t="shared" si="20"/>
        <v>#NUM!</v>
      </c>
      <c r="AA63" s="12">
        <f t="shared" si="9"/>
        <v>0</v>
      </c>
      <c r="AB63" s="10" t="e">
        <f t="shared" si="10"/>
        <v>#NUM!</v>
      </c>
      <c r="AC63">
        <f t="shared" si="11"/>
        <v>0</v>
      </c>
      <c r="AD63" s="12" t="e">
        <f t="shared" si="12"/>
        <v>#NUM!</v>
      </c>
      <c r="AE63" t="str">
        <f t="shared" si="13"/>
        <v/>
      </c>
      <c r="AF63" t="str">
        <f t="shared" si="14"/>
        <v/>
      </c>
      <c r="AG63" t="str">
        <f t="shared" si="15"/>
        <v/>
      </c>
      <c r="AH63" t="str">
        <f t="shared" si="16"/>
        <v/>
      </c>
    </row>
    <row r="64" spans="12:34" x14ac:dyDescent="0.25">
      <c r="L64">
        <f t="shared" si="17"/>
        <v>1962</v>
      </c>
      <c r="M64">
        <f t="shared" si="21"/>
        <v>0</v>
      </c>
      <c r="N64">
        <f>IF($L64&lt;&gt;"",VLOOKUP($M64,tblTaxRateIndividual[#All],3,TRUE)+($M64-VLOOKUP($M64,tblTaxRateIndividual[#All],1,TRUE))*VLOOKUP($M64,tblTaxRateIndividual[#All],4,TRUE)+$M64*$J$9,"")</f>
        <v>0</v>
      </c>
      <c r="O64">
        <f t="shared" si="22"/>
        <v>0</v>
      </c>
      <c r="P64">
        <f>IF($L64&lt;&gt;"",VLOOKUP($O64,tblTaxRateIndividual[#All],3,TRUE)+($O64-VLOOKUP($O64,tblTaxRateIndividual[#All],1,TRUE))*VLOOKUP($O64,tblTaxRateIndividual[#All],4,TRUE)+$O64*$J$9,"")</f>
        <v>0</v>
      </c>
      <c r="Q64">
        <f t="shared" si="23"/>
        <v>0</v>
      </c>
      <c r="R64">
        <f t="shared" si="4"/>
        <v>0</v>
      </c>
      <c r="S64">
        <f t="shared" si="18"/>
        <v>0</v>
      </c>
      <c r="T64">
        <f t="shared" si="19"/>
        <v>0</v>
      </c>
      <c r="U64">
        <f t="shared" si="5"/>
        <v>0</v>
      </c>
      <c r="V64">
        <f t="shared" si="6"/>
        <v>0</v>
      </c>
      <c r="W64">
        <f t="shared" si="7"/>
        <v>0</v>
      </c>
      <c r="X64">
        <f t="shared" si="8"/>
        <v>0</v>
      </c>
      <c r="Y64">
        <f t="shared" si="24"/>
        <v>62</v>
      </c>
      <c r="Z64" t="e">
        <f t="shared" si="20"/>
        <v>#NUM!</v>
      </c>
      <c r="AA64" s="12">
        <f t="shared" si="9"/>
        <v>0</v>
      </c>
      <c r="AB64" s="10" t="e">
        <f t="shared" si="10"/>
        <v>#NUM!</v>
      </c>
      <c r="AC64">
        <f t="shared" si="11"/>
        <v>0</v>
      </c>
      <c r="AD64" s="12" t="e">
        <f t="shared" si="12"/>
        <v>#NUM!</v>
      </c>
      <c r="AE64" t="str">
        <f t="shared" si="13"/>
        <v/>
      </c>
      <c r="AF64" t="str">
        <f t="shared" si="14"/>
        <v/>
      </c>
      <c r="AG64" t="str">
        <f t="shared" si="15"/>
        <v/>
      </c>
      <c r="AH64" t="str">
        <f t="shared" si="16"/>
        <v/>
      </c>
    </row>
    <row r="65" spans="12:34" x14ac:dyDescent="0.25">
      <c r="L65">
        <f t="shared" si="17"/>
        <v>1963</v>
      </c>
      <c r="M65">
        <f t="shared" si="21"/>
        <v>0</v>
      </c>
      <c r="N65">
        <f>IF($L65&lt;&gt;"",VLOOKUP($M65,tblTaxRateIndividual[#All],3,TRUE)+($M65-VLOOKUP($M65,tblTaxRateIndividual[#All],1,TRUE))*VLOOKUP($M65,tblTaxRateIndividual[#All],4,TRUE)+$M65*$J$9,"")</f>
        <v>0</v>
      </c>
      <c r="O65">
        <f t="shared" si="22"/>
        <v>0</v>
      </c>
      <c r="P65">
        <f>IF($L65&lt;&gt;"",VLOOKUP($O65,tblTaxRateIndividual[#All],3,TRUE)+($O65-VLOOKUP($O65,tblTaxRateIndividual[#All],1,TRUE))*VLOOKUP($O65,tblTaxRateIndividual[#All],4,TRUE)+$O65*$J$9,"")</f>
        <v>0</v>
      </c>
      <c r="Q65">
        <f t="shared" si="23"/>
        <v>0</v>
      </c>
      <c r="R65">
        <f t="shared" si="4"/>
        <v>0</v>
      </c>
      <c r="S65">
        <f t="shared" si="18"/>
        <v>0</v>
      </c>
      <c r="T65">
        <f t="shared" si="19"/>
        <v>0</v>
      </c>
      <c r="U65">
        <f t="shared" si="5"/>
        <v>0</v>
      </c>
      <c r="V65">
        <f t="shared" si="6"/>
        <v>0</v>
      </c>
      <c r="W65">
        <f t="shared" si="7"/>
        <v>0</v>
      </c>
      <c r="X65">
        <f t="shared" si="8"/>
        <v>0</v>
      </c>
      <c r="Y65">
        <f t="shared" si="24"/>
        <v>63</v>
      </c>
      <c r="Z65" t="e">
        <f t="shared" si="20"/>
        <v>#NUM!</v>
      </c>
      <c r="AA65" s="12">
        <f t="shared" si="9"/>
        <v>0</v>
      </c>
      <c r="AB65" s="10" t="e">
        <f t="shared" si="10"/>
        <v>#NUM!</v>
      </c>
      <c r="AC65">
        <f t="shared" si="11"/>
        <v>0</v>
      </c>
      <c r="AD65" s="12" t="e">
        <f t="shared" si="12"/>
        <v>#NUM!</v>
      </c>
      <c r="AE65" t="str">
        <f t="shared" si="13"/>
        <v/>
      </c>
      <c r="AF65" t="str">
        <f t="shared" si="14"/>
        <v/>
      </c>
      <c r="AG65" t="str">
        <f t="shared" si="15"/>
        <v/>
      </c>
      <c r="AH65" t="str">
        <f t="shared" si="16"/>
        <v/>
      </c>
    </row>
    <row r="66" spans="12:34" x14ac:dyDescent="0.25">
      <c r="L66">
        <f t="shared" si="17"/>
        <v>1964</v>
      </c>
      <c r="M66">
        <f t="shared" ref="M66:M97" si="25">IF(L66&lt;&gt;"",IF(AND($C$4&lt;&gt;"",L66&lt;=$J$6),$C$8*(1+$J$3)^(L66-YEAR($C$3)-1),0),"")</f>
        <v>0</v>
      </c>
      <c r="N66">
        <f>IF($L66&lt;&gt;"",VLOOKUP($M66,tblTaxRateIndividual[#All],3,TRUE)+($M66-VLOOKUP($M66,tblTaxRateIndividual[#All],1,TRUE))*VLOOKUP($M66,tblTaxRateIndividual[#All],4,TRUE)+$M66*$J$9,"")</f>
        <v>0</v>
      </c>
      <c r="O66">
        <f t="shared" ref="O66:O102" si="26">IF(L66&lt;&gt;"",IF(AND($G$4&lt;&gt;"",L66&lt;=$J$8),$G$8*(1+$J$3)^(L66-YEAR($C$3)-1),0),"")</f>
        <v>0</v>
      </c>
      <c r="P66">
        <f>IF($L66&lt;&gt;"",VLOOKUP($O66,tblTaxRateIndividual[#All],3,TRUE)+($O66-VLOOKUP($O66,tblTaxRateIndividual[#All],1,TRUE))*VLOOKUP($O66,tblTaxRateIndividual[#All],4,TRUE)+$O66*$J$9,"")</f>
        <v>0</v>
      </c>
      <c r="Q66">
        <f t="shared" ref="Q66:Q102" si="27">IF(L66&lt;&gt;"",IF(L66&lt;=MAX($J$6,$J$8),$C$10*(1+$J$2)^(L66-YEAR($C$3)),$C$11*(1+$J$2)^(L66-YEAR($C$3))),"")</f>
        <v>0</v>
      </c>
      <c r="R66">
        <f t="shared" si="4"/>
        <v>0</v>
      </c>
      <c r="S66">
        <f t="shared" si="18"/>
        <v>0</v>
      </c>
      <c r="T66">
        <f t="shared" si="19"/>
        <v>0</v>
      </c>
      <c r="U66">
        <f t="shared" si="5"/>
        <v>0</v>
      </c>
      <c r="V66">
        <f t="shared" si="6"/>
        <v>0</v>
      </c>
      <c r="W66">
        <f t="shared" si="7"/>
        <v>0</v>
      </c>
      <c r="X66">
        <f t="shared" si="8"/>
        <v>0</v>
      </c>
      <c r="Y66">
        <f t="shared" ref="Y66:Y102" si="28">IF(L66&lt;&gt;"",ROUNDDOWN(YEARFRAC($C$6,"30/06/"&amp;L66,0),0),"")</f>
        <v>64</v>
      </c>
      <c r="Z66" t="e">
        <f t="shared" si="20"/>
        <v>#NUM!</v>
      </c>
      <c r="AA66" s="12">
        <f t="shared" si="9"/>
        <v>0</v>
      </c>
      <c r="AB66" s="10" t="e">
        <f t="shared" si="10"/>
        <v>#NUM!</v>
      </c>
      <c r="AC66">
        <f t="shared" si="11"/>
        <v>0</v>
      </c>
      <c r="AD66" s="12" t="e">
        <f t="shared" si="12"/>
        <v>#NUM!</v>
      </c>
      <c r="AE66" t="str">
        <f t="shared" si="13"/>
        <v/>
      </c>
      <c r="AF66" t="str">
        <f t="shared" si="14"/>
        <v/>
      </c>
      <c r="AG66" t="str">
        <f t="shared" si="15"/>
        <v/>
      </c>
      <c r="AH66" t="str">
        <f t="shared" si="16"/>
        <v/>
      </c>
    </row>
    <row r="67" spans="12:34" x14ac:dyDescent="0.25">
      <c r="L67">
        <f t="shared" si="17"/>
        <v>1965</v>
      </c>
      <c r="M67">
        <f t="shared" si="25"/>
        <v>0</v>
      </c>
      <c r="N67">
        <f>IF($L67&lt;&gt;"",VLOOKUP($M67,tblTaxRateIndividual[#All],3,TRUE)+($M67-VLOOKUP($M67,tblTaxRateIndividual[#All],1,TRUE))*VLOOKUP($M67,tblTaxRateIndividual[#All],4,TRUE)+$M67*$J$9,"")</f>
        <v>0</v>
      </c>
      <c r="O67">
        <f t="shared" si="26"/>
        <v>0</v>
      </c>
      <c r="P67">
        <f>IF($L67&lt;&gt;"",VLOOKUP($O67,tblTaxRateIndividual[#All],3,TRUE)+($O67-VLOOKUP($O67,tblTaxRateIndividual[#All],1,TRUE))*VLOOKUP($O67,tblTaxRateIndividual[#All],4,TRUE)+$O67*$J$9,"")</f>
        <v>0</v>
      </c>
      <c r="Q67">
        <f t="shared" si="27"/>
        <v>0</v>
      </c>
      <c r="R67">
        <f t="shared" ref="R67:R102" si="29">IF(L67&lt;&gt;"",M67+O67-N67-P67-Q67,"")</f>
        <v>0</v>
      </c>
      <c r="S67">
        <f t="shared" si="18"/>
        <v>0</v>
      </c>
      <c r="T67">
        <f t="shared" si="19"/>
        <v>0</v>
      </c>
      <c r="U67">
        <f t="shared" ref="U67:U102" si="30">IF(L67&lt;&gt;"",(M67+O67)*$J$4*(1-$J$10),"")</f>
        <v>0</v>
      </c>
      <c r="V67">
        <f t="shared" ref="V67:V102" si="31">IF(L67&lt;&gt;"",T67*$J$1,"")</f>
        <v>0</v>
      </c>
      <c r="W67">
        <f t="shared" ref="W67:W102" si="32">IF($L67&lt;&gt;"",IF($R67&lt;0,$R67,0),"")</f>
        <v>0</v>
      </c>
      <c r="X67">
        <f t="shared" ref="X67:X102" si="33">IF(W67&lt;&gt;"",MAX(T67+U67+V67+W67,0),"")</f>
        <v>0</v>
      </c>
      <c r="Y67">
        <f t="shared" si="28"/>
        <v>65</v>
      </c>
      <c r="Z67" t="e">
        <f t="shared" si="20"/>
        <v>#NUM!</v>
      </c>
      <c r="AA67" s="12">
        <f t="shared" ref="AA67:AA102" si="34">IF(L67&lt;&gt;"",IF(L67&lt;=($J$13-$J$14),$J$16,0),"")</f>
        <v>0</v>
      </c>
      <c r="AB67" s="10" t="e">
        <f t="shared" ref="AB67:AB102" si="35">IF(L67&lt;&gt;"",Z67*$J$1,"")</f>
        <v>#NUM!</v>
      </c>
      <c r="AC67">
        <f t="shared" ref="AC67:AC102" si="36">IF($L67&lt;&gt;"",IF($R67&lt;0,$R67,0),"")</f>
        <v>0</v>
      </c>
      <c r="AD67" s="12" t="e">
        <f t="shared" ref="AD67:AD102" si="37">IF(L67&lt;&gt;"",Z67+AA67+AB67+AC67,"")</f>
        <v>#NUM!</v>
      </c>
      <c r="AE67" t="str">
        <f t="shared" ref="AE67:AE102" si="38">IF(L67&lt;&gt;"",IF(AA67=0,"",MAX(AA67-U67,0)),"")</f>
        <v/>
      </c>
      <c r="AF67" t="str">
        <f t="shared" ref="AF67:AF102" si="39">IF(L67&lt;&gt;"",IF(L67&lt;=($J$13-$J$14),R67,""),"")</f>
        <v/>
      </c>
      <c r="AG67" t="str">
        <f t="shared" ref="AG67:AG102" si="40">IF($L67&lt;&gt;"",IF($L67&lt;=($J$13-$J$14),Y67,""),"")</f>
        <v/>
      </c>
      <c r="AH67" t="str">
        <f t="shared" ref="AH67:AH102" si="41">IF($L67&lt;&gt;"",IF($L67&lt;=($J$13-$J$14),U67,""),"")</f>
        <v/>
      </c>
    </row>
    <row r="68" spans="12:34" x14ac:dyDescent="0.25">
      <c r="L68">
        <f t="shared" ref="L68:L102" si="42">IF(AND(L67&lt;$J$13,L67&lt;&gt;""),L67+1,"")</f>
        <v>1966</v>
      </c>
      <c r="M68">
        <f t="shared" si="25"/>
        <v>0</v>
      </c>
      <c r="N68">
        <f>IF($L68&lt;&gt;"",VLOOKUP($M68,tblTaxRateIndividual[#All],3,TRUE)+($M68-VLOOKUP($M68,tblTaxRateIndividual[#All],1,TRUE))*VLOOKUP($M68,tblTaxRateIndividual[#All],4,TRUE)+$M68*$J$9,"")</f>
        <v>0</v>
      </c>
      <c r="O68">
        <f t="shared" si="26"/>
        <v>0</v>
      </c>
      <c r="P68">
        <f>IF($L68&lt;&gt;"",VLOOKUP($O68,tblTaxRateIndividual[#All],3,TRUE)+($O68-VLOOKUP($O68,tblTaxRateIndividual[#All],1,TRUE))*VLOOKUP($O68,tblTaxRateIndividual[#All],4,TRUE)+$O68*$J$9,"")</f>
        <v>0</v>
      </c>
      <c r="Q68">
        <f t="shared" si="27"/>
        <v>0</v>
      </c>
      <c r="R68">
        <f t="shared" si="29"/>
        <v>0</v>
      </c>
      <c r="S68">
        <f t="shared" ref="S68:S102" si="43">IF(L68&lt;&gt;"",IF(R68&gt;0,S67+R68,S67),"")</f>
        <v>0</v>
      </c>
      <c r="T68">
        <f t="shared" ref="T68:T102" si="44">IF(L68&lt;&gt;"",X67,"")</f>
        <v>0</v>
      </c>
      <c r="U68">
        <f t="shared" si="30"/>
        <v>0</v>
      </c>
      <c r="V68">
        <f t="shared" si="31"/>
        <v>0</v>
      </c>
      <c r="W68">
        <f t="shared" si="32"/>
        <v>0</v>
      </c>
      <c r="X68">
        <f t="shared" si="33"/>
        <v>0</v>
      </c>
      <c r="Y68">
        <f t="shared" si="28"/>
        <v>66</v>
      </c>
      <c r="Z68" t="e">
        <f t="shared" ref="Z68:Z102" si="45">IF(L68&lt;&gt;"",AD67,"")</f>
        <v>#NUM!</v>
      </c>
      <c r="AA68" s="12">
        <f t="shared" si="34"/>
        <v>0</v>
      </c>
      <c r="AB68" s="10" t="e">
        <f t="shared" si="35"/>
        <v>#NUM!</v>
      </c>
      <c r="AC68">
        <f t="shared" si="36"/>
        <v>0</v>
      </c>
      <c r="AD68" s="12" t="e">
        <f t="shared" si="37"/>
        <v>#NUM!</v>
      </c>
      <c r="AE68" t="str">
        <f t="shared" si="38"/>
        <v/>
      </c>
      <c r="AF68" t="str">
        <f t="shared" si="39"/>
        <v/>
      </c>
      <c r="AG68" t="str">
        <f t="shared" si="40"/>
        <v/>
      </c>
      <c r="AH68" t="str">
        <f t="shared" si="41"/>
        <v/>
      </c>
    </row>
    <row r="69" spans="12:34" x14ac:dyDescent="0.25">
      <c r="L69">
        <f t="shared" si="42"/>
        <v>1967</v>
      </c>
      <c r="M69">
        <f t="shared" si="25"/>
        <v>0</v>
      </c>
      <c r="N69">
        <f>IF($L69&lt;&gt;"",VLOOKUP($M69,tblTaxRateIndividual[#All],3,TRUE)+($M69-VLOOKUP($M69,tblTaxRateIndividual[#All],1,TRUE))*VLOOKUP($M69,tblTaxRateIndividual[#All],4,TRUE)+$M69*$J$9,"")</f>
        <v>0</v>
      </c>
      <c r="O69">
        <f t="shared" si="26"/>
        <v>0</v>
      </c>
      <c r="P69">
        <f>IF($L69&lt;&gt;"",VLOOKUP($O69,tblTaxRateIndividual[#All],3,TRUE)+($O69-VLOOKUP($O69,tblTaxRateIndividual[#All],1,TRUE))*VLOOKUP($O69,tblTaxRateIndividual[#All],4,TRUE)+$O69*$J$9,"")</f>
        <v>0</v>
      </c>
      <c r="Q69">
        <f t="shared" si="27"/>
        <v>0</v>
      </c>
      <c r="R69">
        <f t="shared" si="29"/>
        <v>0</v>
      </c>
      <c r="S69">
        <f t="shared" si="43"/>
        <v>0</v>
      </c>
      <c r="T69">
        <f t="shared" si="44"/>
        <v>0</v>
      </c>
      <c r="U69">
        <f t="shared" si="30"/>
        <v>0</v>
      </c>
      <c r="V69">
        <f t="shared" si="31"/>
        <v>0</v>
      </c>
      <c r="W69">
        <f t="shared" si="32"/>
        <v>0</v>
      </c>
      <c r="X69">
        <f t="shared" si="33"/>
        <v>0</v>
      </c>
      <c r="Y69">
        <f t="shared" si="28"/>
        <v>67</v>
      </c>
      <c r="Z69" t="e">
        <f t="shared" si="45"/>
        <v>#NUM!</v>
      </c>
      <c r="AA69" s="12">
        <f t="shared" si="34"/>
        <v>0</v>
      </c>
      <c r="AB69" s="10" t="e">
        <f t="shared" si="35"/>
        <v>#NUM!</v>
      </c>
      <c r="AC69">
        <f t="shared" si="36"/>
        <v>0</v>
      </c>
      <c r="AD69" s="12" t="e">
        <f t="shared" si="37"/>
        <v>#NUM!</v>
      </c>
      <c r="AE69" t="str">
        <f t="shared" si="38"/>
        <v/>
      </c>
      <c r="AF69" t="str">
        <f t="shared" si="39"/>
        <v/>
      </c>
      <c r="AG69" t="str">
        <f t="shared" si="40"/>
        <v/>
      </c>
      <c r="AH69" t="str">
        <f t="shared" si="41"/>
        <v/>
      </c>
    </row>
    <row r="70" spans="12:34" x14ac:dyDescent="0.25">
      <c r="L70">
        <f t="shared" si="42"/>
        <v>1968</v>
      </c>
      <c r="M70">
        <f t="shared" si="25"/>
        <v>0</v>
      </c>
      <c r="N70">
        <f>IF($L70&lt;&gt;"",VLOOKUP($M70,tblTaxRateIndividual[#All],3,TRUE)+($M70-VLOOKUP($M70,tblTaxRateIndividual[#All],1,TRUE))*VLOOKUP($M70,tblTaxRateIndividual[#All],4,TRUE)+$M70*$J$9,"")</f>
        <v>0</v>
      </c>
      <c r="O70">
        <f t="shared" si="26"/>
        <v>0</v>
      </c>
      <c r="P70">
        <f>IF($L70&lt;&gt;"",VLOOKUP($O70,tblTaxRateIndividual[#All],3,TRUE)+($O70-VLOOKUP($O70,tblTaxRateIndividual[#All],1,TRUE))*VLOOKUP($O70,tblTaxRateIndividual[#All],4,TRUE)+$O70*$J$9,"")</f>
        <v>0</v>
      </c>
      <c r="Q70">
        <f t="shared" si="27"/>
        <v>0</v>
      </c>
      <c r="R70">
        <f t="shared" si="29"/>
        <v>0</v>
      </c>
      <c r="S70">
        <f t="shared" si="43"/>
        <v>0</v>
      </c>
      <c r="T70">
        <f t="shared" si="44"/>
        <v>0</v>
      </c>
      <c r="U70">
        <f t="shared" si="30"/>
        <v>0</v>
      </c>
      <c r="V70">
        <f t="shared" si="31"/>
        <v>0</v>
      </c>
      <c r="W70">
        <f t="shared" si="32"/>
        <v>0</v>
      </c>
      <c r="X70">
        <f t="shared" si="33"/>
        <v>0</v>
      </c>
      <c r="Y70">
        <f t="shared" si="28"/>
        <v>68</v>
      </c>
      <c r="Z70" t="e">
        <f t="shared" si="45"/>
        <v>#NUM!</v>
      </c>
      <c r="AA70" s="12">
        <f t="shared" si="34"/>
        <v>0</v>
      </c>
      <c r="AB70" s="10" t="e">
        <f t="shared" si="35"/>
        <v>#NUM!</v>
      </c>
      <c r="AC70">
        <f t="shared" si="36"/>
        <v>0</v>
      </c>
      <c r="AD70" s="12" t="e">
        <f t="shared" si="37"/>
        <v>#NUM!</v>
      </c>
      <c r="AE70" t="str">
        <f t="shared" si="38"/>
        <v/>
      </c>
      <c r="AF70" t="str">
        <f t="shared" si="39"/>
        <v/>
      </c>
      <c r="AG70" t="str">
        <f t="shared" si="40"/>
        <v/>
      </c>
      <c r="AH70" t="str">
        <f t="shared" si="41"/>
        <v/>
      </c>
    </row>
    <row r="71" spans="12:34" x14ac:dyDescent="0.25">
      <c r="L71">
        <f t="shared" si="42"/>
        <v>1969</v>
      </c>
      <c r="M71">
        <f t="shared" si="25"/>
        <v>0</v>
      </c>
      <c r="N71">
        <f>IF($L71&lt;&gt;"",VLOOKUP($M71,tblTaxRateIndividual[#All],3,TRUE)+($M71-VLOOKUP($M71,tblTaxRateIndividual[#All],1,TRUE))*VLOOKUP($M71,tblTaxRateIndividual[#All],4,TRUE)+$M71*$J$9,"")</f>
        <v>0</v>
      </c>
      <c r="O71">
        <f t="shared" si="26"/>
        <v>0</v>
      </c>
      <c r="P71">
        <f>IF($L71&lt;&gt;"",VLOOKUP($O71,tblTaxRateIndividual[#All],3,TRUE)+($O71-VLOOKUP($O71,tblTaxRateIndividual[#All],1,TRUE))*VLOOKUP($O71,tblTaxRateIndividual[#All],4,TRUE)+$O71*$J$9,"")</f>
        <v>0</v>
      </c>
      <c r="Q71">
        <f t="shared" si="27"/>
        <v>0</v>
      </c>
      <c r="R71">
        <f t="shared" si="29"/>
        <v>0</v>
      </c>
      <c r="S71">
        <f t="shared" si="43"/>
        <v>0</v>
      </c>
      <c r="T71">
        <f t="shared" si="44"/>
        <v>0</v>
      </c>
      <c r="U71">
        <f t="shared" si="30"/>
        <v>0</v>
      </c>
      <c r="V71">
        <f t="shared" si="31"/>
        <v>0</v>
      </c>
      <c r="W71">
        <f t="shared" si="32"/>
        <v>0</v>
      </c>
      <c r="X71">
        <f t="shared" si="33"/>
        <v>0</v>
      </c>
      <c r="Y71">
        <f t="shared" si="28"/>
        <v>69</v>
      </c>
      <c r="Z71" t="e">
        <f t="shared" si="45"/>
        <v>#NUM!</v>
      </c>
      <c r="AA71" s="12">
        <f t="shared" si="34"/>
        <v>0</v>
      </c>
      <c r="AB71" s="10" t="e">
        <f t="shared" si="35"/>
        <v>#NUM!</v>
      </c>
      <c r="AC71">
        <f t="shared" si="36"/>
        <v>0</v>
      </c>
      <c r="AD71" s="12" t="e">
        <f t="shared" si="37"/>
        <v>#NUM!</v>
      </c>
      <c r="AE71" t="str">
        <f t="shared" si="38"/>
        <v/>
      </c>
      <c r="AF71" t="str">
        <f t="shared" si="39"/>
        <v/>
      </c>
      <c r="AG71" t="str">
        <f t="shared" si="40"/>
        <v/>
      </c>
      <c r="AH71" t="str">
        <f t="shared" si="41"/>
        <v/>
      </c>
    </row>
    <row r="72" spans="12:34" x14ac:dyDescent="0.25">
      <c r="L72">
        <f t="shared" si="42"/>
        <v>1970</v>
      </c>
      <c r="M72">
        <f t="shared" si="25"/>
        <v>0</v>
      </c>
      <c r="N72">
        <f>IF($L72&lt;&gt;"",VLOOKUP($M72,tblTaxRateIndividual[#All],3,TRUE)+($M72-VLOOKUP($M72,tblTaxRateIndividual[#All],1,TRUE))*VLOOKUP($M72,tblTaxRateIndividual[#All],4,TRUE)+$M72*$J$9,"")</f>
        <v>0</v>
      </c>
      <c r="O72">
        <f t="shared" si="26"/>
        <v>0</v>
      </c>
      <c r="P72">
        <f>IF($L72&lt;&gt;"",VLOOKUP($O72,tblTaxRateIndividual[#All],3,TRUE)+($O72-VLOOKUP($O72,tblTaxRateIndividual[#All],1,TRUE))*VLOOKUP($O72,tblTaxRateIndividual[#All],4,TRUE)+$O72*$J$9,"")</f>
        <v>0</v>
      </c>
      <c r="Q72">
        <f t="shared" si="27"/>
        <v>0</v>
      </c>
      <c r="R72">
        <f t="shared" si="29"/>
        <v>0</v>
      </c>
      <c r="S72">
        <f t="shared" si="43"/>
        <v>0</v>
      </c>
      <c r="T72">
        <f t="shared" si="44"/>
        <v>0</v>
      </c>
      <c r="U72">
        <f t="shared" si="30"/>
        <v>0</v>
      </c>
      <c r="V72">
        <f t="shared" si="31"/>
        <v>0</v>
      </c>
      <c r="W72">
        <f t="shared" si="32"/>
        <v>0</v>
      </c>
      <c r="X72">
        <f t="shared" si="33"/>
        <v>0</v>
      </c>
      <c r="Y72">
        <f t="shared" si="28"/>
        <v>70</v>
      </c>
      <c r="Z72" t="e">
        <f t="shared" si="45"/>
        <v>#NUM!</v>
      </c>
      <c r="AA72" s="12">
        <f t="shared" si="34"/>
        <v>0</v>
      </c>
      <c r="AB72" s="10" t="e">
        <f t="shared" si="35"/>
        <v>#NUM!</v>
      </c>
      <c r="AC72">
        <f t="shared" si="36"/>
        <v>0</v>
      </c>
      <c r="AD72" s="12" t="e">
        <f t="shared" si="37"/>
        <v>#NUM!</v>
      </c>
      <c r="AE72" t="str">
        <f t="shared" si="38"/>
        <v/>
      </c>
      <c r="AF72" t="str">
        <f t="shared" si="39"/>
        <v/>
      </c>
      <c r="AG72" t="str">
        <f t="shared" si="40"/>
        <v/>
      </c>
      <c r="AH72" t="str">
        <f t="shared" si="41"/>
        <v/>
      </c>
    </row>
    <row r="73" spans="12:34" x14ac:dyDescent="0.25">
      <c r="L73">
        <f t="shared" si="42"/>
        <v>1971</v>
      </c>
      <c r="M73">
        <f t="shared" si="25"/>
        <v>0</v>
      </c>
      <c r="N73">
        <f>IF($L73&lt;&gt;"",VLOOKUP($M73,tblTaxRateIndividual[#All],3,TRUE)+($M73-VLOOKUP($M73,tblTaxRateIndividual[#All],1,TRUE))*VLOOKUP($M73,tblTaxRateIndividual[#All],4,TRUE)+$M73*$J$9,"")</f>
        <v>0</v>
      </c>
      <c r="O73">
        <f t="shared" si="26"/>
        <v>0</v>
      </c>
      <c r="P73">
        <f>IF($L73&lt;&gt;"",VLOOKUP($O73,tblTaxRateIndividual[#All],3,TRUE)+($O73-VLOOKUP($O73,tblTaxRateIndividual[#All],1,TRUE))*VLOOKUP($O73,tblTaxRateIndividual[#All],4,TRUE)+$O73*$J$9,"")</f>
        <v>0</v>
      </c>
      <c r="Q73">
        <f t="shared" si="27"/>
        <v>0</v>
      </c>
      <c r="R73">
        <f t="shared" si="29"/>
        <v>0</v>
      </c>
      <c r="S73">
        <f t="shared" si="43"/>
        <v>0</v>
      </c>
      <c r="T73">
        <f t="shared" si="44"/>
        <v>0</v>
      </c>
      <c r="U73">
        <f t="shared" si="30"/>
        <v>0</v>
      </c>
      <c r="V73">
        <f t="shared" si="31"/>
        <v>0</v>
      </c>
      <c r="W73">
        <f t="shared" si="32"/>
        <v>0</v>
      </c>
      <c r="X73">
        <f t="shared" si="33"/>
        <v>0</v>
      </c>
      <c r="Y73">
        <f t="shared" si="28"/>
        <v>71</v>
      </c>
      <c r="Z73" t="e">
        <f t="shared" si="45"/>
        <v>#NUM!</v>
      </c>
      <c r="AA73" s="12">
        <f t="shared" si="34"/>
        <v>0</v>
      </c>
      <c r="AB73" s="10" t="e">
        <f t="shared" si="35"/>
        <v>#NUM!</v>
      </c>
      <c r="AC73">
        <f t="shared" si="36"/>
        <v>0</v>
      </c>
      <c r="AD73" s="12" t="e">
        <f t="shared" si="37"/>
        <v>#NUM!</v>
      </c>
      <c r="AE73" t="str">
        <f t="shared" si="38"/>
        <v/>
      </c>
      <c r="AF73" t="str">
        <f t="shared" si="39"/>
        <v/>
      </c>
      <c r="AG73" t="str">
        <f t="shared" si="40"/>
        <v/>
      </c>
      <c r="AH73" t="str">
        <f t="shared" si="41"/>
        <v/>
      </c>
    </row>
    <row r="74" spans="12:34" x14ac:dyDescent="0.25">
      <c r="L74">
        <f t="shared" si="42"/>
        <v>1972</v>
      </c>
      <c r="M74">
        <f t="shared" si="25"/>
        <v>0</v>
      </c>
      <c r="N74">
        <f>IF($L74&lt;&gt;"",VLOOKUP($M74,tblTaxRateIndividual[#All],3,TRUE)+($M74-VLOOKUP($M74,tblTaxRateIndividual[#All],1,TRUE))*VLOOKUP($M74,tblTaxRateIndividual[#All],4,TRUE)+$M74*$J$9,"")</f>
        <v>0</v>
      </c>
      <c r="O74">
        <f t="shared" si="26"/>
        <v>0</v>
      </c>
      <c r="P74">
        <f>IF($L74&lt;&gt;"",VLOOKUP($O74,tblTaxRateIndividual[#All],3,TRUE)+($O74-VLOOKUP($O74,tblTaxRateIndividual[#All],1,TRUE))*VLOOKUP($O74,tblTaxRateIndividual[#All],4,TRUE)+$O74*$J$9,"")</f>
        <v>0</v>
      </c>
      <c r="Q74">
        <f t="shared" si="27"/>
        <v>0</v>
      </c>
      <c r="R74">
        <f t="shared" si="29"/>
        <v>0</v>
      </c>
      <c r="S74">
        <f t="shared" si="43"/>
        <v>0</v>
      </c>
      <c r="T74">
        <f t="shared" si="44"/>
        <v>0</v>
      </c>
      <c r="U74">
        <f t="shared" si="30"/>
        <v>0</v>
      </c>
      <c r="V74">
        <f t="shared" si="31"/>
        <v>0</v>
      </c>
      <c r="W74">
        <f t="shared" si="32"/>
        <v>0</v>
      </c>
      <c r="X74">
        <f t="shared" si="33"/>
        <v>0</v>
      </c>
      <c r="Y74">
        <f t="shared" si="28"/>
        <v>72</v>
      </c>
      <c r="Z74" t="e">
        <f t="shared" si="45"/>
        <v>#NUM!</v>
      </c>
      <c r="AA74" s="12">
        <f t="shared" si="34"/>
        <v>0</v>
      </c>
      <c r="AB74" s="10" t="e">
        <f t="shared" si="35"/>
        <v>#NUM!</v>
      </c>
      <c r="AC74">
        <f t="shared" si="36"/>
        <v>0</v>
      </c>
      <c r="AD74" s="12" t="e">
        <f t="shared" si="37"/>
        <v>#NUM!</v>
      </c>
      <c r="AE74" t="str">
        <f t="shared" si="38"/>
        <v/>
      </c>
      <c r="AF74" t="str">
        <f t="shared" si="39"/>
        <v/>
      </c>
      <c r="AG74" t="str">
        <f t="shared" si="40"/>
        <v/>
      </c>
      <c r="AH74" t="str">
        <f t="shared" si="41"/>
        <v/>
      </c>
    </row>
    <row r="75" spans="12:34" x14ac:dyDescent="0.25">
      <c r="L75">
        <f t="shared" si="42"/>
        <v>1973</v>
      </c>
      <c r="M75">
        <f t="shared" si="25"/>
        <v>0</v>
      </c>
      <c r="N75">
        <f>IF($L75&lt;&gt;"",VLOOKUP($M75,tblTaxRateIndividual[#All],3,TRUE)+($M75-VLOOKUP($M75,tblTaxRateIndividual[#All],1,TRUE))*VLOOKUP($M75,tblTaxRateIndividual[#All],4,TRUE)+$M75*$J$9,"")</f>
        <v>0</v>
      </c>
      <c r="O75">
        <f t="shared" si="26"/>
        <v>0</v>
      </c>
      <c r="P75">
        <f>IF($L75&lt;&gt;"",VLOOKUP($O75,tblTaxRateIndividual[#All],3,TRUE)+($O75-VLOOKUP($O75,tblTaxRateIndividual[#All],1,TRUE))*VLOOKUP($O75,tblTaxRateIndividual[#All],4,TRUE)+$O75*$J$9,"")</f>
        <v>0</v>
      </c>
      <c r="Q75">
        <f t="shared" si="27"/>
        <v>0</v>
      </c>
      <c r="R75">
        <f t="shared" si="29"/>
        <v>0</v>
      </c>
      <c r="S75">
        <f t="shared" si="43"/>
        <v>0</v>
      </c>
      <c r="T75">
        <f t="shared" si="44"/>
        <v>0</v>
      </c>
      <c r="U75">
        <f t="shared" si="30"/>
        <v>0</v>
      </c>
      <c r="V75">
        <f t="shared" si="31"/>
        <v>0</v>
      </c>
      <c r="W75">
        <f t="shared" si="32"/>
        <v>0</v>
      </c>
      <c r="X75">
        <f t="shared" si="33"/>
        <v>0</v>
      </c>
      <c r="Y75">
        <f t="shared" si="28"/>
        <v>73</v>
      </c>
      <c r="Z75" t="e">
        <f t="shared" si="45"/>
        <v>#NUM!</v>
      </c>
      <c r="AA75" s="12">
        <f t="shared" si="34"/>
        <v>0</v>
      </c>
      <c r="AB75" s="10" t="e">
        <f t="shared" si="35"/>
        <v>#NUM!</v>
      </c>
      <c r="AC75">
        <f t="shared" si="36"/>
        <v>0</v>
      </c>
      <c r="AD75" s="12" t="e">
        <f t="shared" si="37"/>
        <v>#NUM!</v>
      </c>
      <c r="AE75" t="str">
        <f t="shared" si="38"/>
        <v/>
      </c>
      <c r="AF75" t="str">
        <f t="shared" si="39"/>
        <v/>
      </c>
      <c r="AG75" t="str">
        <f t="shared" si="40"/>
        <v/>
      </c>
      <c r="AH75" t="str">
        <f t="shared" si="41"/>
        <v/>
      </c>
    </row>
    <row r="76" spans="12:34" x14ac:dyDescent="0.25">
      <c r="L76">
        <f t="shared" si="42"/>
        <v>1974</v>
      </c>
      <c r="M76">
        <f t="shared" si="25"/>
        <v>0</v>
      </c>
      <c r="N76">
        <f>IF($L76&lt;&gt;"",VLOOKUP($M76,tblTaxRateIndividual[#All],3,TRUE)+($M76-VLOOKUP($M76,tblTaxRateIndividual[#All],1,TRUE))*VLOOKUP($M76,tblTaxRateIndividual[#All],4,TRUE)+$M76*$J$9,"")</f>
        <v>0</v>
      </c>
      <c r="O76">
        <f t="shared" si="26"/>
        <v>0</v>
      </c>
      <c r="P76">
        <f>IF($L76&lt;&gt;"",VLOOKUP($O76,tblTaxRateIndividual[#All],3,TRUE)+($O76-VLOOKUP($O76,tblTaxRateIndividual[#All],1,TRUE))*VLOOKUP($O76,tblTaxRateIndividual[#All],4,TRUE)+$O76*$J$9,"")</f>
        <v>0</v>
      </c>
      <c r="Q76">
        <f t="shared" si="27"/>
        <v>0</v>
      </c>
      <c r="R76">
        <f t="shared" si="29"/>
        <v>0</v>
      </c>
      <c r="S76">
        <f t="shared" si="43"/>
        <v>0</v>
      </c>
      <c r="T76">
        <f t="shared" si="44"/>
        <v>0</v>
      </c>
      <c r="U76">
        <f t="shared" si="30"/>
        <v>0</v>
      </c>
      <c r="V76">
        <f t="shared" si="31"/>
        <v>0</v>
      </c>
      <c r="W76">
        <f t="shared" si="32"/>
        <v>0</v>
      </c>
      <c r="X76">
        <f t="shared" si="33"/>
        <v>0</v>
      </c>
      <c r="Y76">
        <f t="shared" si="28"/>
        <v>74</v>
      </c>
      <c r="Z76" t="e">
        <f t="shared" si="45"/>
        <v>#NUM!</v>
      </c>
      <c r="AA76" s="12">
        <f t="shared" si="34"/>
        <v>0</v>
      </c>
      <c r="AB76" s="10" t="e">
        <f t="shared" si="35"/>
        <v>#NUM!</v>
      </c>
      <c r="AC76">
        <f t="shared" si="36"/>
        <v>0</v>
      </c>
      <c r="AD76" s="12" t="e">
        <f t="shared" si="37"/>
        <v>#NUM!</v>
      </c>
      <c r="AE76" t="str">
        <f t="shared" si="38"/>
        <v/>
      </c>
      <c r="AF76" t="str">
        <f t="shared" si="39"/>
        <v/>
      </c>
      <c r="AG76" t="str">
        <f t="shared" si="40"/>
        <v/>
      </c>
      <c r="AH76" t="str">
        <f t="shared" si="41"/>
        <v/>
      </c>
    </row>
    <row r="77" spans="12:34" x14ac:dyDescent="0.25">
      <c r="L77">
        <f t="shared" si="42"/>
        <v>1975</v>
      </c>
      <c r="M77">
        <f t="shared" si="25"/>
        <v>0</v>
      </c>
      <c r="N77">
        <f>IF($L77&lt;&gt;"",VLOOKUP($M77,tblTaxRateIndividual[#All],3,TRUE)+($M77-VLOOKUP($M77,tblTaxRateIndividual[#All],1,TRUE))*VLOOKUP($M77,tblTaxRateIndividual[#All],4,TRUE)+$M77*$J$9,"")</f>
        <v>0</v>
      </c>
      <c r="O77">
        <f t="shared" si="26"/>
        <v>0</v>
      </c>
      <c r="P77">
        <f>IF($L77&lt;&gt;"",VLOOKUP($O77,tblTaxRateIndividual[#All],3,TRUE)+($O77-VLOOKUP($O77,tblTaxRateIndividual[#All],1,TRUE))*VLOOKUP($O77,tblTaxRateIndividual[#All],4,TRUE)+$O77*$J$9,"")</f>
        <v>0</v>
      </c>
      <c r="Q77">
        <f t="shared" si="27"/>
        <v>0</v>
      </c>
      <c r="R77">
        <f t="shared" si="29"/>
        <v>0</v>
      </c>
      <c r="S77">
        <f t="shared" si="43"/>
        <v>0</v>
      </c>
      <c r="T77">
        <f t="shared" si="44"/>
        <v>0</v>
      </c>
      <c r="U77">
        <f t="shared" si="30"/>
        <v>0</v>
      </c>
      <c r="V77">
        <f t="shared" si="31"/>
        <v>0</v>
      </c>
      <c r="W77">
        <f t="shared" si="32"/>
        <v>0</v>
      </c>
      <c r="X77">
        <f t="shared" si="33"/>
        <v>0</v>
      </c>
      <c r="Y77">
        <f t="shared" si="28"/>
        <v>75</v>
      </c>
      <c r="Z77" t="e">
        <f t="shared" si="45"/>
        <v>#NUM!</v>
      </c>
      <c r="AA77" s="12">
        <f t="shared" si="34"/>
        <v>0</v>
      </c>
      <c r="AB77" s="10" t="e">
        <f t="shared" si="35"/>
        <v>#NUM!</v>
      </c>
      <c r="AC77">
        <f t="shared" si="36"/>
        <v>0</v>
      </c>
      <c r="AD77" s="12" t="e">
        <f t="shared" si="37"/>
        <v>#NUM!</v>
      </c>
      <c r="AE77" t="str">
        <f t="shared" si="38"/>
        <v/>
      </c>
      <c r="AF77" t="str">
        <f t="shared" si="39"/>
        <v/>
      </c>
      <c r="AG77" t="str">
        <f t="shared" si="40"/>
        <v/>
      </c>
      <c r="AH77" t="str">
        <f t="shared" si="41"/>
        <v/>
      </c>
    </row>
    <row r="78" spans="12:34" x14ac:dyDescent="0.25">
      <c r="L78">
        <f t="shared" si="42"/>
        <v>1976</v>
      </c>
      <c r="M78">
        <f t="shared" si="25"/>
        <v>0</v>
      </c>
      <c r="N78">
        <f>IF($L78&lt;&gt;"",VLOOKUP($M78,tblTaxRateIndividual[#All],3,TRUE)+($M78-VLOOKUP($M78,tblTaxRateIndividual[#All],1,TRUE))*VLOOKUP($M78,tblTaxRateIndividual[#All],4,TRUE)+$M78*$J$9,"")</f>
        <v>0</v>
      </c>
      <c r="O78">
        <f t="shared" si="26"/>
        <v>0</v>
      </c>
      <c r="P78">
        <f>IF($L78&lt;&gt;"",VLOOKUP($O78,tblTaxRateIndividual[#All],3,TRUE)+($O78-VLOOKUP($O78,tblTaxRateIndividual[#All],1,TRUE))*VLOOKUP($O78,tblTaxRateIndividual[#All],4,TRUE)+$O78*$J$9,"")</f>
        <v>0</v>
      </c>
      <c r="Q78">
        <f t="shared" si="27"/>
        <v>0</v>
      </c>
      <c r="R78">
        <f t="shared" si="29"/>
        <v>0</v>
      </c>
      <c r="S78">
        <f t="shared" si="43"/>
        <v>0</v>
      </c>
      <c r="T78">
        <f t="shared" si="44"/>
        <v>0</v>
      </c>
      <c r="U78">
        <f t="shared" si="30"/>
        <v>0</v>
      </c>
      <c r="V78">
        <f t="shared" si="31"/>
        <v>0</v>
      </c>
      <c r="W78">
        <f t="shared" si="32"/>
        <v>0</v>
      </c>
      <c r="X78">
        <f t="shared" si="33"/>
        <v>0</v>
      </c>
      <c r="Y78">
        <f t="shared" si="28"/>
        <v>76</v>
      </c>
      <c r="Z78" t="e">
        <f t="shared" si="45"/>
        <v>#NUM!</v>
      </c>
      <c r="AA78" s="12">
        <f t="shared" si="34"/>
        <v>0</v>
      </c>
      <c r="AB78" s="10" t="e">
        <f t="shared" si="35"/>
        <v>#NUM!</v>
      </c>
      <c r="AC78">
        <f t="shared" si="36"/>
        <v>0</v>
      </c>
      <c r="AD78" s="12" t="e">
        <f t="shared" si="37"/>
        <v>#NUM!</v>
      </c>
      <c r="AE78" t="str">
        <f t="shared" si="38"/>
        <v/>
      </c>
      <c r="AF78" t="str">
        <f t="shared" si="39"/>
        <v/>
      </c>
      <c r="AG78" t="str">
        <f t="shared" si="40"/>
        <v/>
      </c>
      <c r="AH78" t="str">
        <f t="shared" si="41"/>
        <v/>
      </c>
    </row>
    <row r="79" spans="12:34" x14ac:dyDescent="0.25">
      <c r="L79">
        <f t="shared" si="42"/>
        <v>1977</v>
      </c>
      <c r="M79">
        <f t="shared" si="25"/>
        <v>0</v>
      </c>
      <c r="N79">
        <f>IF($L79&lt;&gt;"",VLOOKUP($M79,tblTaxRateIndividual[#All],3,TRUE)+($M79-VLOOKUP($M79,tblTaxRateIndividual[#All],1,TRUE))*VLOOKUP($M79,tblTaxRateIndividual[#All],4,TRUE)+$M79*$J$9,"")</f>
        <v>0</v>
      </c>
      <c r="O79">
        <f t="shared" si="26"/>
        <v>0</v>
      </c>
      <c r="P79">
        <f>IF($L79&lt;&gt;"",VLOOKUP($O79,tblTaxRateIndividual[#All],3,TRUE)+($O79-VLOOKUP($O79,tblTaxRateIndividual[#All],1,TRUE))*VLOOKUP($O79,tblTaxRateIndividual[#All],4,TRUE)+$O79*$J$9,"")</f>
        <v>0</v>
      </c>
      <c r="Q79">
        <f t="shared" si="27"/>
        <v>0</v>
      </c>
      <c r="R79">
        <f t="shared" si="29"/>
        <v>0</v>
      </c>
      <c r="S79">
        <f t="shared" si="43"/>
        <v>0</v>
      </c>
      <c r="T79">
        <f t="shared" si="44"/>
        <v>0</v>
      </c>
      <c r="U79">
        <f t="shared" si="30"/>
        <v>0</v>
      </c>
      <c r="V79">
        <f t="shared" si="31"/>
        <v>0</v>
      </c>
      <c r="W79">
        <f t="shared" si="32"/>
        <v>0</v>
      </c>
      <c r="X79">
        <f t="shared" si="33"/>
        <v>0</v>
      </c>
      <c r="Y79">
        <f t="shared" si="28"/>
        <v>77</v>
      </c>
      <c r="Z79" t="e">
        <f t="shared" si="45"/>
        <v>#NUM!</v>
      </c>
      <c r="AA79" s="12">
        <f t="shared" si="34"/>
        <v>0</v>
      </c>
      <c r="AB79" s="10" t="e">
        <f t="shared" si="35"/>
        <v>#NUM!</v>
      </c>
      <c r="AC79">
        <f t="shared" si="36"/>
        <v>0</v>
      </c>
      <c r="AD79" s="12" t="e">
        <f t="shared" si="37"/>
        <v>#NUM!</v>
      </c>
      <c r="AE79" t="str">
        <f t="shared" si="38"/>
        <v/>
      </c>
      <c r="AF79" t="str">
        <f t="shared" si="39"/>
        <v/>
      </c>
      <c r="AG79" t="str">
        <f t="shared" si="40"/>
        <v/>
      </c>
      <c r="AH79" t="str">
        <f t="shared" si="41"/>
        <v/>
      </c>
    </row>
    <row r="80" spans="12:34" x14ac:dyDescent="0.25">
      <c r="L80">
        <f t="shared" si="42"/>
        <v>1978</v>
      </c>
      <c r="M80">
        <f t="shared" si="25"/>
        <v>0</v>
      </c>
      <c r="N80">
        <f>IF($L80&lt;&gt;"",VLOOKUP($M80,tblTaxRateIndividual[#All],3,TRUE)+($M80-VLOOKUP($M80,tblTaxRateIndividual[#All],1,TRUE))*VLOOKUP($M80,tblTaxRateIndividual[#All],4,TRUE)+$M80*$J$9,"")</f>
        <v>0</v>
      </c>
      <c r="O80">
        <f t="shared" si="26"/>
        <v>0</v>
      </c>
      <c r="P80">
        <f>IF($L80&lt;&gt;"",VLOOKUP($O80,tblTaxRateIndividual[#All],3,TRUE)+($O80-VLOOKUP($O80,tblTaxRateIndividual[#All],1,TRUE))*VLOOKUP($O80,tblTaxRateIndividual[#All],4,TRUE)+$O80*$J$9,"")</f>
        <v>0</v>
      </c>
      <c r="Q80">
        <f t="shared" si="27"/>
        <v>0</v>
      </c>
      <c r="R80">
        <f t="shared" si="29"/>
        <v>0</v>
      </c>
      <c r="S80">
        <f t="shared" si="43"/>
        <v>0</v>
      </c>
      <c r="T80">
        <f t="shared" si="44"/>
        <v>0</v>
      </c>
      <c r="U80">
        <f t="shared" si="30"/>
        <v>0</v>
      </c>
      <c r="V80">
        <f t="shared" si="31"/>
        <v>0</v>
      </c>
      <c r="W80">
        <f t="shared" si="32"/>
        <v>0</v>
      </c>
      <c r="X80">
        <f t="shared" si="33"/>
        <v>0</v>
      </c>
      <c r="Y80">
        <f t="shared" si="28"/>
        <v>78</v>
      </c>
      <c r="Z80" t="e">
        <f t="shared" si="45"/>
        <v>#NUM!</v>
      </c>
      <c r="AA80" s="12">
        <f t="shared" si="34"/>
        <v>0</v>
      </c>
      <c r="AB80" s="10" t="e">
        <f t="shared" si="35"/>
        <v>#NUM!</v>
      </c>
      <c r="AC80">
        <f t="shared" si="36"/>
        <v>0</v>
      </c>
      <c r="AD80" s="12" t="e">
        <f t="shared" si="37"/>
        <v>#NUM!</v>
      </c>
      <c r="AE80" t="str">
        <f t="shared" si="38"/>
        <v/>
      </c>
      <c r="AF80" t="str">
        <f t="shared" si="39"/>
        <v/>
      </c>
      <c r="AG80" t="str">
        <f t="shared" si="40"/>
        <v/>
      </c>
      <c r="AH80" t="str">
        <f t="shared" si="41"/>
        <v/>
      </c>
    </row>
    <row r="81" spans="12:34" x14ac:dyDescent="0.25">
      <c r="L81">
        <f t="shared" si="42"/>
        <v>1979</v>
      </c>
      <c r="M81">
        <f t="shared" si="25"/>
        <v>0</v>
      </c>
      <c r="N81">
        <f>IF($L81&lt;&gt;"",VLOOKUP($M81,tblTaxRateIndividual[#All],3,TRUE)+($M81-VLOOKUP($M81,tblTaxRateIndividual[#All],1,TRUE))*VLOOKUP($M81,tblTaxRateIndividual[#All],4,TRUE)+$M81*$J$9,"")</f>
        <v>0</v>
      </c>
      <c r="O81">
        <f t="shared" si="26"/>
        <v>0</v>
      </c>
      <c r="P81">
        <f>IF($L81&lt;&gt;"",VLOOKUP($O81,tblTaxRateIndividual[#All],3,TRUE)+($O81-VLOOKUP($O81,tblTaxRateIndividual[#All],1,TRUE))*VLOOKUP($O81,tblTaxRateIndividual[#All],4,TRUE)+$O81*$J$9,"")</f>
        <v>0</v>
      </c>
      <c r="Q81">
        <f t="shared" si="27"/>
        <v>0</v>
      </c>
      <c r="R81">
        <f t="shared" si="29"/>
        <v>0</v>
      </c>
      <c r="S81">
        <f t="shared" si="43"/>
        <v>0</v>
      </c>
      <c r="T81">
        <f t="shared" si="44"/>
        <v>0</v>
      </c>
      <c r="U81">
        <f t="shared" si="30"/>
        <v>0</v>
      </c>
      <c r="V81">
        <f t="shared" si="31"/>
        <v>0</v>
      </c>
      <c r="W81">
        <f t="shared" si="32"/>
        <v>0</v>
      </c>
      <c r="X81">
        <f t="shared" si="33"/>
        <v>0</v>
      </c>
      <c r="Y81">
        <f t="shared" si="28"/>
        <v>79</v>
      </c>
      <c r="Z81" t="e">
        <f t="shared" si="45"/>
        <v>#NUM!</v>
      </c>
      <c r="AA81" s="12">
        <f t="shared" si="34"/>
        <v>0</v>
      </c>
      <c r="AB81" s="10" t="e">
        <f t="shared" si="35"/>
        <v>#NUM!</v>
      </c>
      <c r="AC81">
        <f t="shared" si="36"/>
        <v>0</v>
      </c>
      <c r="AD81" s="12" t="e">
        <f t="shared" si="37"/>
        <v>#NUM!</v>
      </c>
      <c r="AE81" t="str">
        <f t="shared" si="38"/>
        <v/>
      </c>
      <c r="AF81" t="str">
        <f t="shared" si="39"/>
        <v/>
      </c>
      <c r="AG81" t="str">
        <f t="shared" si="40"/>
        <v/>
      </c>
      <c r="AH81" t="str">
        <f t="shared" si="41"/>
        <v/>
      </c>
    </row>
    <row r="82" spans="12:34" x14ac:dyDescent="0.25">
      <c r="L82">
        <f t="shared" si="42"/>
        <v>1980</v>
      </c>
      <c r="M82">
        <f t="shared" si="25"/>
        <v>0</v>
      </c>
      <c r="N82">
        <f>IF($L82&lt;&gt;"",VLOOKUP($M82,tblTaxRateIndividual[#All],3,TRUE)+($M82-VLOOKUP($M82,tblTaxRateIndividual[#All],1,TRUE))*VLOOKUP($M82,tblTaxRateIndividual[#All],4,TRUE)+$M82*$J$9,"")</f>
        <v>0</v>
      </c>
      <c r="O82">
        <f t="shared" si="26"/>
        <v>0</v>
      </c>
      <c r="P82">
        <f>IF($L82&lt;&gt;"",VLOOKUP($O82,tblTaxRateIndividual[#All],3,TRUE)+($O82-VLOOKUP($O82,tblTaxRateIndividual[#All],1,TRUE))*VLOOKUP($O82,tblTaxRateIndividual[#All],4,TRUE)+$O82*$J$9,"")</f>
        <v>0</v>
      </c>
      <c r="Q82">
        <f t="shared" si="27"/>
        <v>0</v>
      </c>
      <c r="R82">
        <f t="shared" si="29"/>
        <v>0</v>
      </c>
      <c r="S82">
        <f t="shared" si="43"/>
        <v>0</v>
      </c>
      <c r="T82">
        <f t="shared" si="44"/>
        <v>0</v>
      </c>
      <c r="U82">
        <f t="shared" si="30"/>
        <v>0</v>
      </c>
      <c r="V82">
        <f t="shared" si="31"/>
        <v>0</v>
      </c>
      <c r="W82">
        <f t="shared" si="32"/>
        <v>0</v>
      </c>
      <c r="X82">
        <f t="shared" si="33"/>
        <v>0</v>
      </c>
      <c r="Y82">
        <f t="shared" si="28"/>
        <v>80</v>
      </c>
      <c r="Z82" t="e">
        <f t="shared" si="45"/>
        <v>#NUM!</v>
      </c>
      <c r="AA82" s="12">
        <f t="shared" si="34"/>
        <v>0</v>
      </c>
      <c r="AB82" s="10" t="e">
        <f t="shared" si="35"/>
        <v>#NUM!</v>
      </c>
      <c r="AC82">
        <f t="shared" si="36"/>
        <v>0</v>
      </c>
      <c r="AD82" s="12" t="e">
        <f t="shared" si="37"/>
        <v>#NUM!</v>
      </c>
      <c r="AE82" t="str">
        <f t="shared" si="38"/>
        <v/>
      </c>
      <c r="AF82" t="str">
        <f t="shared" si="39"/>
        <v/>
      </c>
      <c r="AG82" t="str">
        <f t="shared" si="40"/>
        <v/>
      </c>
      <c r="AH82" t="str">
        <f t="shared" si="41"/>
        <v/>
      </c>
    </row>
    <row r="83" spans="12:34" x14ac:dyDescent="0.25">
      <c r="L83">
        <f t="shared" si="42"/>
        <v>1981</v>
      </c>
      <c r="M83">
        <f t="shared" si="25"/>
        <v>0</v>
      </c>
      <c r="N83">
        <f>IF($L83&lt;&gt;"",VLOOKUP($M83,tblTaxRateIndividual[#All],3,TRUE)+($M83-VLOOKUP($M83,tblTaxRateIndividual[#All],1,TRUE))*VLOOKUP($M83,tblTaxRateIndividual[#All],4,TRUE)+$M83*$J$9,"")</f>
        <v>0</v>
      </c>
      <c r="O83">
        <f t="shared" si="26"/>
        <v>0</v>
      </c>
      <c r="P83">
        <f>IF($L83&lt;&gt;"",VLOOKUP($O83,tblTaxRateIndividual[#All],3,TRUE)+($O83-VLOOKUP($O83,tblTaxRateIndividual[#All],1,TRUE))*VLOOKUP($O83,tblTaxRateIndividual[#All],4,TRUE)+$O83*$J$9,"")</f>
        <v>0</v>
      </c>
      <c r="Q83">
        <f t="shared" si="27"/>
        <v>0</v>
      </c>
      <c r="R83">
        <f t="shared" si="29"/>
        <v>0</v>
      </c>
      <c r="S83">
        <f t="shared" si="43"/>
        <v>0</v>
      </c>
      <c r="T83">
        <f t="shared" si="44"/>
        <v>0</v>
      </c>
      <c r="U83">
        <f t="shared" si="30"/>
        <v>0</v>
      </c>
      <c r="V83">
        <f t="shared" si="31"/>
        <v>0</v>
      </c>
      <c r="W83">
        <f t="shared" si="32"/>
        <v>0</v>
      </c>
      <c r="X83">
        <f t="shared" si="33"/>
        <v>0</v>
      </c>
      <c r="Y83">
        <f t="shared" si="28"/>
        <v>81</v>
      </c>
      <c r="Z83" t="e">
        <f t="shared" si="45"/>
        <v>#NUM!</v>
      </c>
      <c r="AA83" s="12">
        <f t="shared" si="34"/>
        <v>0</v>
      </c>
      <c r="AB83" s="10" t="e">
        <f t="shared" si="35"/>
        <v>#NUM!</v>
      </c>
      <c r="AC83">
        <f t="shared" si="36"/>
        <v>0</v>
      </c>
      <c r="AD83" s="12" t="e">
        <f t="shared" si="37"/>
        <v>#NUM!</v>
      </c>
      <c r="AE83" t="str">
        <f t="shared" si="38"/>
        <v/>
      </c>
      <c r="AF83" t="str">
        <f t="shared" si="39"/>
        <v/>
      </c>
      <c r="AG83" t="str">
        <f t="shared" si="40"/>
        <v/>
      </c>
      <c r="AH83" t="str">
        <f t="shared" si="41"/>
        <v/>
      </c>
    </row>
    <row r="84" spans="12:34" x14ac:dyDescent="0.25">
      <c r="L84">
        <f t="shared" si="42"/>
        <v>1982</v>
      </c>
      <c r="M84">
        <f t="shared" si="25"/>
        <v>0</v>
      </c>
      <c r="N84">
        <f>IF($L84&lt;&gt;"",VLOOKUP($M84,tblTaxRateIndividual[#All],3,TRUE)+($M84-VLOOKUP($M84,tblTaxRateIndividual[#All],1,TRUE))*VLOOKUP($M84,tblTaxRateIndividual[#All],4,TRUE)+$M84*$J$9,"")</f>
        <v>0</v>
      </c>
      <c r="O84">
        <f t="shared" si="26"/>
        <v>0</v>
      </c>
      <c r="P84">
        <f>IF($L84&lt;&gt;"",VLOOKUP($O84,tblTaxRateIndividual[#All],3,TRUE)+($O84-VLOOKUP($O84,tblTaxRateIndividual[#All],1,TRUE))*VLOOKUP($O84,tblTaxRateIndividual[#All],4,TRUE)+$O84*$J$9,"")</f>
        <v>0</v>
      </c>
      <c r="Q84">
        <f t="shared" si="27"/>
        <v>0</v>
      </c>
      <c r="R84">
        <f t="shared" si="29"/>
        <v>0</v>
      </c>
      <c r="S84">
        <f t="shared" si="43"/>
        <v>0</v>
      </c>
      <c r="T84">
        <f t="shared" si="44"/>
        <v>0</v>
      </c>
      <c r="U84">
        <f t="shared" si="30"/>
        <v>0</v>
      </c>
      <c r="V84">
        <f t="shared" si="31"/>
        <v>0</v>
      </c>
      <c r="W84">
        <f t="shared" si="32"/>
        <v>0</v>
      </c>
      <c r="X84">
        <f t="shared" si="33"/>
        <v>0</v>
      </c>
      <c r="Y84">
        <f t="shared" si="28"/>
        <v>82</v>
      </c>
      <c r="Z84" t="e">
        <f t="shared" si="45"/>
        <v>#NUM!</v>
      </c>
      <c r="AA84" s="12">
        <f t="shared" si="34"/>
        <v>0</v>
      </c>
      <c r="AB84" s="10" t="e">
        <f t="shared" si="35"/>
        <v>#NUM!</v>
      </c>
      <c r="AC84">
        <f t="shared" si="36"/>
        <v>0</v>
      </c>
      <c r="AD84" s="12" t="e">
        <f t="shared" si="37"/>
        <v>#NUM!</v>
      </c>
      <c r="AE84" t="str">
        <f t="shared" si="38"/>
        <v/>
      </c>
      <c r="AF84" t="str">
        <f t="shared" si="39"/>
        <v/>
      </c>
      <c r="AG84" t="str">
        <f t="shared" si="40"/>
        <v/>
      </c>
      <c r="AH84" t="str">
        <f t="shared" si="41"/>
        <v/>
      </c>
    </row>
    <row r="85" spans="12:34" x14ac:dyDescent="0.25">
      <c r="L85">
        <f t="shared" si="42"/>
        <v>1983</v>
      </c>
      <c r="M85">
        <f t="shared" si="25"/>
        <v>0</v>
      </c>
      <c r="N85">
        <f>IF($L85&lt;&gt;"",VLOOKUP($M85,tblTaxRateIndividual[#All],3,TRUE)+($M85-VLOOKUP($M85,tblTaxRateIndividual[#All],1,TRUE))*VLOOKUP($M85,tblTaxRateIndividual[#All],4,TRUE)+$M85*$J$9,"")</f>
        <v>0</v>
      </c>
      <c r="O85">
        <f t="shared" si="26"/>
        <v>0</v>
      </c>
      <c r="P85">
        <f>IF($L85&lt;&gt;"",VLOOKUP($O85,tblTaxRateIndividual[#All],3,TRUE)+($O85-VLOOKUP($O85,tblTaxRateIndividual[#All],1,TRUE))*VLOOKUP($O85,tblTaxRateIndividual[#All],4,TRUE)+$O85*$J$9,"")</f>
        <v>0</v>
      </c>
      <c r="Q85">
        <f t="shared" si="27"/>
        <v>0</v>
      </c>
      <c r="R85">
        <f t="shared" si="29"/>
        <v>0</v>
      </c>
      <c r="S85">
        <f t="shared" si="43"/>
        <v>0</v>
      </c>
      <c r="T85">
        <f t="shared" si="44"/>
        <v>0</v>
      </c>
      <c r="U85">
        <f t="shared" si="30"/>
        <v>0</v>
      </c>
      <c r="V85">
        <f t="shared" si="31"/>
        <v>0</v>
      </c>
      <c r="W85">
        <f t="shared" si="32"/>
        <v>0</v>
      </c>
      <c r="X85">
        <f t="shared" si="33"/>
        <v>0</v>
      </c>
      <c r="Y85">
        <f t="shared" si="28"/>
        <v>83</v>
      </c>
      <c r="Z85" t="e">
        <f t="shared" si="45"/>
        <v>#NUM!</v>
      </c>
      <c r="AA85" s="12">
        <f t="shared" si="34"/>
        <v>0</v>
      </c>
      <c r="AB85" s="10" t="e">
        <f t="shared" si="35"/>
        <v>#NUM!</v>
      </c>
      <c r="AC85">
        <f t="shared" si="36"/>
        <v>0</v>
      </c>
      <c r="AD85" s="12" t="e">
        <f t="shared" si="37"/>
        <v>#NUM!</v>
      </c>
      <c r="AE85" t="str">
        <f t="shared" si="38"/>
        <v/>
      </c>
      <c r="AF85" t="str">
        <f t="shared" si="39"/>
        <v/>
      </c>
      <c r="AG85" t="str">
        <f t="shared" si="40"/>
        <v/>
      </c>
      <c r="AH85" t="str">
        <f t="shared" si="41"/>
        <v/>
      </c>
    </row>
    <row r="86" spans="12:34" x14ac:dyDescent="0.25">
      <c r="L86">
        <f t="shared" si="42"/>
        <v>1984</v>
      </c>
      <c r="M86">
        <f t="shared" si="25"/>
        <v>0</v>
      </c>
      <c r="N86">
        <f>IF($L86&lt;&gt;"",VLOOKUP($M86,tblTaxRateIndividual[#All],3,TRUE)+($M86-VLOOKUP($M86,tblTaxRateIndividual[#All],1,TRUE))*VLOOKUP($M86,tblTaxRateIndividual[#All],4,TRUE)+$M86*$J$9,"")</f>
        <v>0</v>
      </c>
      <c r="O86">
        <f t="shared" si="26"/>
        <v>0</v>
      </c>
      <c r="P86">
        <f>IF($L86&lt;&gt;"",VLOOKUP($O86,tblTaxRateIndividual[#All],3,TRUE)+($O86-VLOOKUP($O86,tblTaxRateIndividual[#All],1,TRUE))*VLOOKUP($O86,tblTaxRateIndividual[#All],4,TRUE)+$O86*$J$9,"")</f>
        <v>0</v>
      </c>
      <c r="Q86">
        <f t="shared" si="27"/>
        <v>0</v>
      </c>
      <c r="R86">
        <f t="shared" si="29"/>
        <v>0</v>
      </c>
      <c r="S86">
        <f t="shared" si="43"/>
        <v>0</v>
      </c>
      <c r="T86">
        <f t="shared" si="44"/>
        <v>0</v>
      </c>
      <c r="U86">
        <f t="shared" si="30"/>
        <v>0</v>
      </c>
      <c r="V86">
        <f t="shared" si="31"/>
        <v>0</v>
      </c>
      <c r="W86">
        <f t="shared" si="32"/>
        <v>0</v>
      </c>
      <c r="X86">
        <f t="shared" si="33"/>
        <v>0</v>
      </c>
      <c r="Y86">
        <f t="shared" si="28"/>
        <v>84</v>
      </c>
      <c r="Z86" t="e">
        <f t="shared" si="45"/>
        <v>#NUM!</v>
      </c>
      <c r="AA86" s="12">
        <f t="shared" si="34"/>
        <v>0</v>
      </c>
      <c r="AB86" s="10" t="e">
        <f t="shared" si="35"/>
        <v>#NUM!</v>
      </c>
      <c r="AC86">
        <f t="shared" si="36"/>
        <v>0</v>
      </c>
      <c r="AD86" s="12" t="e">
        <f t="shared" si="37"/>
        <v>#NUM!</v>
      </c>
      <c r="AE86" t="str">
        <f t="shared" si="38"/>
        <v/>
      </c>
      <c r="AF86" t="str">
        <f t="shared" si="39"/>
        <v/>
      </c>
      <c r="AG86" t="str">
        <f t="shared" si="40"/>
        <v/>
      </c>
      <c r="AH86" t="str">
        <f t="shared" si="41"/>
        <v/>
      </c>
    </row>
    <row r="87" spans="12:34" x14ac:dyDescent="0.25">
      <c r="L87">
        <f t="shared" si="42"/>
        <v>1985</v>
      </c>
      <c r="M87">
        <f t="shared" si="25"/>
        <v>0</v>
      </c>
      <c r="N87">
        <f>IF($L87&lt;&gt;"",VLOOKUP($M87,tblTaxRateIndividual[#All],3,TRUE)+($M87-VLOOKUP($M87,tblTaxRateIndividual[#All],1,TRUE))*VLOOKUP($M87,tblTaxRateIndividual[#All],4,TRUE)+$M87*$J$9,"")</f>
        <v>0</v>
      </c>
      <c r="O87">
        <f t="shared" si="26"/>
        <v>0</v>
      </c>
      <c r="P87">
        <f>IF($L87&lt;&gt;"",VLOOKUP($O87,tblTaxRateIndividual[#All],3,TRUE)+($O87-VLOOKUP($O87,tblTaxRateIndividual[#All],1,TRUE))*VLOOKUP($O87,tblTaxRateIndividual[#All],4,TRUE)+$O87*$J$9,"")</f>
        <v>0</v>
      </c>
      <c r="Q87">
        <f t="shared" si="27"/>
        <v>0</v>
      </c>
      <c r="R87">
        <f t="shared" si="29"/>
        <v>0</v>
      </c>
      <c r="S87">
        <f t="shared" si="43"/>
        <v>0</v>
      </c>
      <c r="T87">
        <f t="shared" si="44"/>
        <v>0</v>
      </c>
      <c r="U87">
        <f t="shared" si="30"/>
        <v>0</v>
      </c>
      <c r="V87">
        <f t="shared" si="31"/>
        <v>0</v>
      </c>
      <c r="W87">
        <f t="shared" si="32"/>
        <v>0</v>
      </c>
      <c r="X87">
        <f t="shared" si="33"/>
        <v>0</v>
      </c>
      <c r="Y87">
        <f t="shared" si="28"/>
        <v>85</v>
      </c>
      <c r="Z87" t="e">
        <f t="shared" si="45"/>
        <v>#NUM!</v>
      </c>
      <c r="AA87" s="12">
        <f t="shared" si="34"/>
        <v>0</v>
      </c>
      <c r="AB87" s="10" t="e">
        <f t="shared" si="35"/>
        <v>#NUM!</v>
      </c>
      <c r="AC87">
        <f t="shared" si="36"/>
        <v>0</v>
      </c>
      <c r="AD87" s="12" t="e">
        <f t="shared" si="37"/>
        <v>#NUM!</v>
      </c>
      <c r="AE87" t="str">
        <f t="shared" si="38"/>
        <v/>
      </c>
      <c r="AF87" t="str">
        <f t="shared" si="39"/>
        <v/>
      </c>
      <c r="AG87" t="str">
        <f t="shared" si="40"/>
        <v/>
      </c>
      <c r="AH87" t="str">
        <f t="shared" si="41"/>
        <v/>
      </c>
    </row>
    <row r="88" spans="12:34" x14ac:dyDescent="0.25">
      <c r="L88">
        <f t="shared" si="42"/>
        <v>1986</v>
      </c>
      <c r="M88">
        <f t="shared" si="25"/>
        <v>0</v>
      </c>
      <c r="N88">
        <f>IF($L88&lt;&gt;"",VLOOKUP($M88,tblTaxRateIndividual[#All],3,TRUE)+($M88-VLOOKUP($M88,tblTaxRateIndividual[#All],1,TRUE))*VLOOKUP($M88,tblTaxRateIndividual[#All],4,TRUE)+$M88*$J$9,"")</f>
        <v>0</v>
      </c>
      <c r="O88">
        <f t="shared" si="26"/>
        <v>0</v>
      </c>
      <c r="P88">
        <f>IF($L88&lt;&gt;"",VLOOKUP($O88,tblTaxRateIndividual[#All],3,TRUE)+($O88-VLOOKUP($O88,tblTaxRateIndividual[#All],1,TRUE))*VLOOKUP($O88,tblTaxRateIndividual[#All],4,TRUE)+$O88*$J$9,"")</f>
        <v>0</v>
      </c>
      <c r="Q88">
        <f t="shared" si="27"/>
        <v>0</v>
      </c>
      <c r="R88">
        <f t="shared" si="29"/>
        <v>0</v>
      </c>
      <c r="S88">
        <f t="shared" si="43"/>
        <v>0</v>
      </c>
      <c r="T88">
        <f t="shared" si="44"/>
        <v>0</v>
      </c>
      <c r="U88">
        <f t="shared" si="30"/>
        <v>0</v>
      </c>
      <c r="V88">
        <f t="shared" si="31"/>
        <v>0</v>
      </c>
      <c r="W88">
        <f t="shared" si="32"/>
        <v>0</v>
      </c>
      <c r="X88">
        <f t="shared" si="33"/>
        <v>0</v>
      </c>
      <c r="Y88">
        <f t="shared" si="28"/>
        <v>86</v>
      </c>
      <c r="Z88" t="e">
        <f t="shared" si="45"/>
        <v>#NUM!</v>
      </c>
      <c r="AA88" s="12">
        <f t="shared" si="34"/>
        <v>0</v>
      </c>
      <c r="AB88" s="10" t="e">
        <f t="shared" si="35"/>
        <v>#NUM!</v>
      </c>
      <c r="AC88">
        <f t="shared" si="36"/>
        <v>0</v>
      </c>
      <c r="AD88" s="12" t="e">
        <f t="shared" si="37"/>
        <v>#NUM!</v>
      </c>
      <c r="AE88" t="str">
        <f t="shared" si="38"/>
        <v/>
      </c>
      <c r="AF88" t="str">
        <f t="shared" si="39"/>
        <v/>
      </c>
      <c r="AG88" t="str">
        <f t="shared" si="40"/>
        <v/>
      </c>
      <c r="AH88" t="str">
        <f t="shared" si="41"/>
        <v/>
      </c>
    </row>
    <row r="89" spans="12:34" x14ac:dyDescent="0.25">
      <c r="L89" t="str">
        <f t="shared" si="42"/>
        <v/>
      </c>
      <c r="M89" t="str">
        <f t="shared" si="25"/>
        <v/>
      </c>
      <c r="N89" t="str">
        <f>IF($L89&lt;&gt;"",VLOOKUP($M89,tblTaxRateIndividual[#All],3,TRUE)+($M89-VLOOKUP($M89,tblTaxRateIndividual[#All],1,TRUE))*VLOOKUP($M89,tblTaxRateIndividual[#All],4,TRUE)+$M89*$J$9,"")</f>
        <v/>
      </c>
      <c r="O89" t="str">
        <f t="shared" si="26"/>
        <v/>
      </c>
      <c r="P89" t="str">
        <f>IF($L89&lt;&gt;"",VLOOKUP($O89,tblTaxRateIndividual[#All],3,TRUE)+($O89-VLOOKUP($O89,tblTaxRateIndividual[#All],1,TRUE))*VLOOKUP($O89,tblTaxRateIndividual[#All],4,TRUE)+$O89*$J$9,"")</f>
        <v/>
      </c>
      <c r="Q89" t="str">
        <f t="shared" si="27"/>
        <v/>
      </c>
      <c r="R89" t="str">
        <f t="shared" si="29"/>
        <v/>
      </c>
      <c r="S89" t="str">
        <f t="shared" si="43"/>
        <v/>
      </c>
      <c r="T89" t="str">
        <f t="shared" si="44"/>
        <v/>
      </c>
      <c r="U89" t="str">
        <f t="shared" si="30"/>
        <v/>
      </c>
      <c r="V89" t="str">
        <f t="shared" si="31"/>
        <v/>
      </c>
      <c r="W89" t="str">
        <f t="shared" si="32"/>
        <v/>
      </c>
      <c r="X89" t="str">
        <f t="shared" si="33"/>
        <v/>
      </c>
      <c r="Y89" t="str">
        <f t="shared" si="28"/>
        <v/>
      </c>
      <c r="Z89" t="str">
        <f t="shared" si="45"/>
        <v/>
      </c>
      <c r="AA89" s="12" t="str">
        <f t="shared" si="34"/>
        <v/>
      </c>
      <c r="AB89" s="10" t="str">
        <f t="shared" si="35"/>
        <v/>
      </c>
      <c r="AC89" t="str">
        <f t="shared" si="36"/>
        <v/>
      </c>
      <c r="AD89" s="12" t="str">
        <f t="shared" si="37"/>
        <v/>
      </c>
      <c r="AE89" t="str">
        <f t="shared" si="38"/>
        <v/>
      </c>
      <c r="AF89" t="str">
        <f t="shared" si="39"/>
        <v/>
      </c>
      <c r="AG89" t="str">
        <f t="shared" si="40"/>
        <v/>
      </c>
      <c r="AH89" t="str">
        <f t="shared" si="41"/>
        <v/>
      </c>
    </row>
    <row r="90" spans="12:34" x14ac:dyDescent="0.25">
      <c r="L90" t="str">
        <f t="shared" si="42"/>
        <v/>
      </c>
      <c r="M90" t="str">
        <f t="shared" si="25"/>
        <v/>
      </c>
      <c r="N90" t="str">
        <f>IF($L90&lt;&gt;"",VLOOKUP($M90,tblTaxRateIndividual[#All],3,TRUE)+($M90-VLOOKUP($M90,tblTaxRateIndividual[#All],1,TRUE))*VLOOKUP($M90,tblTaxRateIndividual[#All],4,TRUE)+$M90*$J$9,"")</f>
        <v/>
      </c>
      <c r="O90" t="str">
        <f t="shared" si="26"/>
        <v/>
      </c>
      <c r="P90" t="str">
        <f>IF($L90&lt;&gt;"",VLOOKUP($O90,tblTaxRateIndividual[#All],3,TRUE)+($O90-VLOOKUP($O90,tblTaxRateIndividual[#All],1,TRUE))*VLOOKUP($O90,tblTaxRateIndividual[#All],4,TRUE)+$O90*$J$9,"")</f>
        <v/>
      </c>
      <c r="Q90" t="str">
        <f t="shared" si="27"/>
        <v/>
      </c>
      <c r="R90" t="str">
        <f t="shared" si="29"/>
        <v/>
      </c>
      <c r="S90" t="str">
        <f t="shared" si="43"/>
        <v/>
      </c>
      <c r="T90" t="str">
        <f t="shared" si="44"/>
        <v/>
      </c>
      <c r="U90" t="str">
        <f t="shared" si="30"/>
        <v/>
      </c>
      <c r="V90" t="str">
        <f t="shared" si="31"/>
        <v/>
      </c>
      <c r="W90" t="str">
        <f t="shared" si="32"/>
        <v/>
      </c>
      <c r="X90" t="str">
        <f t="shared" si="33"/>
        <v/>
      </c>
      <c r="Y90" t="str">
        <f t="shared" si="28"/>
        <v/>
      </c>
      <c r="Z90" t="str">
        <f t="shared" si="45"/>
        <v/>
      </c>
      <c r="AA90" s="12" t="str">
        <f t="shared" si="34"/>
        <v/>
      </c>
      <c r="AB90" s="10" t="str">
        <f t="shared" si="35"/>
        <v/>
      </c>
      <c r="AC90" t="str">
        <f t="shared" si="36"/>
        <v/>
      </c>
      <c r="AD90" s="12" t="str">
        <f t="shared" si="37"/>
        <v/>
      </c>
      <c r="AE90" t="str">
        <f t="shared" si="38"/>
        <v/>
      </c>
      <c r="AF90" t="str">
        <f t="shared" si="39"/>
        <v/>
      </c>
      <c r="AG90" t="str">
        <f t="shared" si="40"/>
        <v/>
      </c>
      <c r="AH90" t="str">
        <f t="shared" si="41"/>
        <v/>
      </c>
    </row>
    <row r="91" spans="12:34" x14ac:dyDescent="0.25">
      <c r="L91" t="str">
        <f t="shared" si="42"/>
        <v/>
      </c>
      <c r="M91" t="str">
        <f t="shared" si="25"/>
        <v/>
      </c>
      <c r="N91" t="str">
        <f>IF($L91&lt;&gt;"",VLOOKUP($M91,tblTaxRateIndividual[#All],3,TRUE)+($M91-VLOOKUP($M91,tblTaxRateIndividual[#All],1,TRUE))*VLOOKUP($M91,tblTaxRateIndividual[#All],4,TRUE)+$M91*$J$9,"")</f>
        <v/>
      </c>
      <c r="O91" t="str">
        <f t="shared" si="26"/>
        <v/>
      </c>
      <c r="P91" t="str">
        <f>IF($L91&lt;&gt;"",VLOOKUP($O91,tblTaxRateIndividual[#All],3,TRUE)+($O91-VLOOKUP($O91,tblTaxRateIndividual[#All],1,TRUE))*VLOOKUP($O91,tblTaxRateIndividual[#All],4,TRUE)+$O91*$J$9,"")</f>
        <v/>
      </c>
      <c r="Q91" t="str">
        <f t="shared" si="27"/>
        <v/>
      </c>
      <c r="R91" t="str">
        <f t="shared" si="29"/>
        <v/>
      </c>
      <c r="S91" t="str">
        <f t="shared" si="43"/>
        <v/>
      </c>
      <c r="T91" t="str">
        <f t="shared" si="44"/>
        <v/>
      </c>
      <c r="U91" t="str">
        <f t="shared" si="30"/>
        <v/>
      </c>
      <c r="V91" t="str">
        <f t="shared" si="31"/>
        <v/>
      </c>
      <c r="W91" t="str">
        <f t="shared" si="32"/>
        <v/>
      </c>
      <c r="X91" t="str">
        <f t="shared" si="33"/>
        <v/>
      </c>
      <c r="Y91" t="str">
        <f t="shared" si="28"/>
        <v/>
      </c>
      <c r="Z91" t="str">
        <f t="shared" si="45"/>
        <v/>
      </c>
      <c r="AA91" s="12" t="str">
        <f t="shared" si="34"/>
        <v/>
      </c>
      <c r="AB91" s="10" t="str">
        <f t="shared" si="35"/>
        <v/>
      </c>
      <c r="AC91" t="str">
        <f t="shared" si="36"/>
        <v/>
      </c>
      <c r="AD91" s="12" t="str">
        <f t="shared" si="37"/>
        <v/>
      </c>
      <c r="AE91" t="str">
        <f t="shared" si="38"/>
        <v/>
      </c>
      <c r="AF91" t="str">
        <f t="shared" si="39"/>
        <v/>
      </c>
      <c r="AG91" t="str">
        <f t="shared" si="40"/>
        <v/>
      </c>
      <c r="AH91" t="str">
        <f t="shared" si="41"/>
        <v/>
      </c>
    </row>
    <row r="92" spans="12:34" x14ac:dyDescent="0.25">
      <c r="L92" t="str">
        <f t="shared" si="42"/>
        <v/>
      </c>
      <c r="M92" t="str">
        <f t="shared" si="25"/>
        <v/>
      </c>
      <c r="N92" t="str">
        <f>IF($L92&lt;&gt;"",VLOOKUP($M92,tblTaxRateIndividual[#All],3,TRUE)+($M92-VLOOKUP($M92,tblTaxRateIndividual[#All],1,TRUE))*VLOOKUP($M92,tblTaxRateIndividual[#All],4,TRUE)+$M92*$J$9,"")</f>
        <v/>
      </c>
      <c r="O92" t="str">
        <f t="shared" si="26"/>
        <v/>
      </c>
      <c r="P92" t="str">
        <f>IF($L92&lt;&gt;"",VLOOKUP($O92,tblTaxRateIndividual[#All],3,TRUE)+($O92-VLOOKUP($O92,tblTaxRateIndividual[#All],1,TRUE))*VLOOKUP($O92,tblTaxRateIndividual[#All],4,TRUE)+$O92*$J$9,"")</f>
        <v/>
      </c>
      <c r="Q92" t="str">
        <f t="shared" si="27"/>
        <v/>
      </c>
      <c r="R92" t="str">
        <f t="shared" si="29"/>
        <v/>
      </c>
      <c r="S92" t="str">
        <f t="shared" si="43"/>
        <v/>
      </c>
      <c r="T92" t="str">
        <f t="shared" si="44"/>
        <v/>
      </c>
      <c r="U92" t="str">
        <f t="shared" si="30"/>
        <v/>
      </c>
      <c r="V92" t="str">
        <f t="shared" si="31"/>
        <v/>
      </c>
      <c r="W92" t="str">
        <f t="shared" si="32"/>
        <v/>
      </c>
      <c r="X92" t="str">
        <f t="shared" si="33"/>
        <v/>
      </c>
      <c r="Y92" t="str">
        <f t="shared" si="28"/>
        <v/>
      </c>
      <c r="Z92" t="str">
        <f t="shared" si="45"/>
        <v/>
      </c>
      <c r="AA92" s="12" t="str">
        <f t="shared" si="34"/>
        <v/>
      </c>
      <c r="AB92" s="10" t="str">
        <f t="shared" si="35"/>
        <v/>
      </c>
      <c r="AC92" t="str">
        <f t="shared" si="36"/>
        <v/>
      </c>
      <c r="AD92" s="12" t="str">
        <f t="shared" si="37"/>
        <v/>
      </c>
      <c r="AE92" t="str">
        <f t="shared" si="38"/>
        <v/>
      </c>
      <c r="AF92" t="str">
        <f t="shared" si="39"/>
        <v/>
      </c>
      <c r="AG92" t="str">
        <f t="shared" si="40"/>
        <v/>
      </c>
      <c r="AH92" t="str">
        <f t="shared" si="41"/>
        <v/>
      </c>
    </row>
    <row r="93" spans="12:34" x14ac:dyDescent="0.25">
      <c r="L93" t="str">
        <f t="shared" si="42"/>
        <v/>
      </c>
      <c r="M93" t="str">
        <f t="shared" si="25"/>
        <v/>
      </c>
      <c r="N93" t="str">
        <f>IF($L93&lt;&gt;"",VLOOKUP($M93,tblTaxRateIndividual[#All],3,TRUE)+($M93-VLOOKUP($M93,tblTaxRateIndividual[#All],1,TRUE))*VLOOKUP($M93,tblTaxRateIndividual[#All],4,TRUE)+$M93*$J$9,"")</f>
        <v/>
      </c>
      <c r="O93" t="str">
        <f t="shared" si="26"/>
        <v/>
      </c>
      <c r="P93" t="str">
        <f>IF($L93&lt;&gt;"",VLOOKUP($O93,tblTaxRateIndividual[#All],3,TRUE)+($O93-VLOOKUP($O93,tblTaxRateIndividual[#All],1,TRUE))*VLOOKUP($O93,tblTaxRateIndividual[#All],4,TRUE)+$O93*$J$9,"")</f>
        <v/>
      </c>
      <c r="Q93" t="str">
        <f t="shared" si="27"/>
        <v/>
      </c>
      <c r="R93" t="str">
        <f t="shared" si="29"/>
        <v/>
      </c>
      <c r="S93" t="str">
        <f t="shared" si="43"/>
        <v/>
      </c>
      <c r="T93" t="str">
        <f t="shared" si="44"/>
        <v/>
      </c>
      <c r="U93" t="str">
        <f t="shared" si="30"/>
        <v/>
      </c>
      <c r="V93" t="str">
        <f t="shared" si="31"/>
        <v/>
      </c>
      <c r="W93" t="str">
        <f t="shared" si="32"/>
        <v/>
      </c>
      <c r="X93" t="str">
        <f t="shared" si="33"/>
        <v/>
      </c>
      <c r="Y93" t="str">
        <f t="shared" si="28"/>
        <v/>
      </c>
      <c r="Z93" t="str">
        <f t="shared" si="45"/>
        <v/>
      </c>
      <c r="AA93" s="12" t="str">
        <f t="shared" si="34"/>
        <v/>
      </c>
      <c r="AB93" s="10" t="str">
        <f t="shared" si="35"/>
        <v/>
      </c>
      <c r="AC93" t="str">
        <f t="shared" si="36"/>
        <v/>
      </c>
      <c r="AD93" s="12" t="str">
        <f t="shared" si="37"/>
        <v/>
      </c>
      <c r="AE93" t="str">
        <f t="shared" si="38"/>
        <v/>
      </c>
      <c r="AF93" t="str">
        <f t="shared" si="39"/>
        <v/>
      </c>
      <c r="AG93" t="str">
        <f t="shared" si="40"/>
        <v/>
      </c>
      <c r="AH93" t="str">
        <f t="shared" si="41"/>
        <v/>
      </c>
    </row>
    <row r="94" spans="12:34" x14ac:dyDescent="0.25">
      <c r="L94" t="str">
        <f t="shared" si="42"/>
        <v/>
      </c>
      <c r="M94" t="str">
        <f t="shared" si="25"/>
        <v/>
      </c>
      <c r="N94" t="str">
        <f>IF($L94&lt;&gt;"",VLOOKUP($M94,tblTaxRateIndividual[#All],3,TRUE)+($M94-VLOOKUP($M94,tblTaxRateIndividual[#All],1,TRUE))*VLOOKUP($M94,tblTaxRateIndividual[#All],4,TRUE)+$M94*$J$9,"")</f>
        <v/>
      </c>
      <c r="O94" t="str">
        <f t="shared" si="26"/>
        <v/>
      </c>
      <c r="P94" t="str">
        <f>IF($L94&lt;&gt;"",VLOOKUP($O94,tblTaxRateIndividual[#All],3,TRUE)+($O94-VLOOKUP($O94,tblTaxRateIndividual[#All],1,TRUE))*VLOOKUP($O94,tblTaxRateIndividual[#All],4,TRUE)+$O94*$J$9,"")</f>
        <v/>
      </c>
      <c r="Q94" t="str">
        <f t="shared" si="27"/>
        <v/>
      </c>
      <c r="R94" t="str">
        <f t="shared" si="29"/>
        <v/>
      </c>
      <c r="S94" t="str">
        <f t="shared" si="43"/>
        <v/>
      </c>
      <c r="T94" t="str">
        <f t="shared" si="44"/>
        <v/>
      </c>
      <c r="U94" t="str">
        <f t="shared" si="30"/>
        <v/>
      </c>
      <c r="V94" t="str">
        <f t="shared" si="31"/>
        <v/>
      </c>
      <c r="W94" t="str">
        <f t="shared" si="32"/>
        <v/>
      </c>
      <c r="X94" t="str">
        <f t="shared" si="33"/>
        <v/>
      </c>
      <c r="Y94" t="str">
        <f t="shared" si="28"/>
        <v/>
      </c>
      <c r="Z94" t="str">
        <f t="shared" si="45"/>
        <v/>
      </c>
      <c r="AA94" s="12" t="str">
        <f t="shared" si="34"/>
        <v/>
      </c>
      <c r="AB94" s="10" t="str">
        <f t="shared" si="35"/>
        <v/>
      </c>
      <c r="AC94" t="str">
        <f t="shared" si="36"/>
        <v/>
      </c>
      <c r="AD94" s="12" t="str">
        <f t="shared" si="37"/>
        <v/>
      </c>
      <c r="AE94" t="str">
        <f t="shared" si="38"/>
        <v/>
      </c>
      <c r="AF94" t="str">
        <f t="shared" si="39"/>
        <v/>
      </c>
      <c r="AG94" t="str">
        <f t="shared" si="40"/>
        <v/>
      </c>
      <c r="AH94" t="str">
        <f t="shared" si="41"/>
        <v/>
      </c>
    </row>
    <row r="95" spans="12:34" x14ac:dyDescent="0.25">
      <c r="L95" t="str">
        <f t="shared" si="42"/>
        <v/>
      </c>
      <c r="M95" t="str">
        <f t="shared" si="25"/>
        <v/>
      </c>
      <c r="N95" t="str">
        <f>IF($L95&lt;&gt;"",VLOOKUP($M95,tblTaxRateIndividual[#All],3,TRUE)+($M95-VLOOKUP($M95,tblTaxRateIndividual[#All],1,TRUE))*VLOOKUP($M95,tblTaxRateIndividual[#All],4,TRUE)+$M95*$J$9,"")</f>
        <v/>
      </c>
      <c r="O95" t="str">
        <f t="shared" si="26"/>
        <v/>
      </c>
      <c r="P95" t="str">
        <f>IF($L95&lt;&gt;"",VLOOKUP($O95,tblTaxRateIndividual[#All],3,TRUE)+($O95-VLOOKUP($O95,tblTaxRateIndividual[#All],1,TRUE))*VLOOKUP($O95,tblTaxRateIndividual[#All],4,TRUE)+$O95*$J$9,"")</f>
        <v/>
      </c>
      <c r="Q95" t="str">
        <f t="shared" si="27"/>
        <v/>
      </c>
      <c r="R95" t="str">
        <f t="shared" si="29"/>
        <v/>
      </c>
      <c r="S95" t="str">
        <f t="shared" si="43"/>
        <v/>
      </c>
      <c r="T95" t="str">
        <f t="shared" si="44"/>
        <v/>
      </c>
      <c r="U95" t="str">
        <f t="shared" si="30"/>
        <v/>
      </c>
      <c r="V95" t="str">
        <f t="shared" si="31"/>
        <v/>
      </c>
      <c r="W95" t="str">
        <f t="shared" si="32"/>
        <v/>
      </c>
      <c r="X95" t="str">
        <f t="shared" si="33"/>
        <v/>
      </c>
      <c r="Y95" t="str">
        <f t="shared" si="28"/>
        <v/>
      </c>
      <c r="Z95" t="str">
        <f t="shared" si="45"/>
        <v/>
      </c>
      <c r="AA95" s="12" t="str">
        <f t="shared" si="34"/>
        <v/>
      </c>
      <c r="AB95" s="10" t="str">
        <f t="shared" si="35"/>
        <v/>
      </c>
      <c r="AC95" t="str">
        <f t="shared" si="36"/>
        <v/>
      </c>
      <c r="AD95" s="12" t="str">
        <f t="shared" si="37"/>
        <v/>
      </c>
      <c r="AE95" t="str">
        <f t="shared" si="38"/>
        <v/>
      </c>
      <c r="AF95" t="str">
        <f t="shared" si="39"/>
        <v/>
      </c>
      <c r="AG95" t="str">
        <f t="shared" si="40"/>
        <v/>
      </c>
      <c r="AH95" t="str">
        <f t="shared" si="41"/>
        <v/>
      </c>
    </row>
    <row r="96" spans="12:34" x14ac:dyDescent="0.25">
      <c r="L96" t="str">
        <f t="shared" si="42"/>
        <v/>
      </c>
      <c r="M96" t="str">
        <f t="shared" si="25"/>
        <v/>
      </c>
      <c r="N96" t="str">
        <f>IF($L96&lt;&gt;"",VLOOKUP($M96,tblTaxRateIndividual[#All],3,TRUE)+($M96-VLOOKUP($M96,tblTaxRateIndividual[#All],1,TRUE))*VLOOKUP($M96,tblTaxRateIndividual[#All],4,TRUE)+$M96*$J$9,"")</f>
        <v/>
      </c>
      <c r="O96" t="str">
        <f t="shared" si="26"/>
        <v/>
      </c>
      <c r="P96" t="str">
        <f>IF($L96&lt;&gt;"",VLOOKUP($O96,tblTaxRateIndividual[#All],3,TRUE)+($O96-VLOOKUP($O96,tblTaxRateIndividual[#All],1,TRUE))*VLOOKUP($O96,tblTaxRateIndividual[#All],4,TRUE)+$O96*$J$9,"")</f>
        <v/>
      </c>
      <c r="Q96" t="str">
        <f t="shared" si="27"/>
        <v/>
      </c>
      <c r="R96" t="str">
        <f t="shared" si="29"/>
        <v/>
      </c>
      <c r="S96" t="str">
        <f t="shared" si="43"/>
        <v/>
      </c>
      <c r="T96" t="str">
        <f t="shared" si="44"/>
        <v/>
      </c>
      <c r="U96" t="str">
        <f t="shared" si="30"/>
        <v/>
      </c>
      <c r="V96" t="str">
        <f t="shared" si="31"/>
        <v/>
      </c>
      <c r="W96" t="str">
        <f t="shared" si="32"/>
        <v/>
      </c>
      <c r="X96" t="str">
        <f t="shared" si="33"/>
        <v/>
      </c>
      <c r="Y96" t="str">
        <f t="shared" si="28"/>
        <v/>
      </c>
      <c r="Z96" t="str">
        <f t="shared" si="45"/>
        <v/>
      </c>
      <c r="AA96" s="12" t="str">
        <f t="shared" si="34"/>
        <v/>
      </c>
      <c r="AB96" s="10" t="str">
        <f t="shared" si="35"/>
        <v/>
      </c>
      <c r="AC96" t="str">
        <f t="shared" si="36"/>
        <v/>
      </c>
      <c r="AD96" s="12" t="str">
        <f t="shared" si="37"/>
        <v/>
      </c>
      <c r="AE96" t="str">
        <f t="shared" si="38"/>
        <v/>
      </c>
      <c r="AF96" t="str">
        <f t="shared" si="39"/>
        <v/>
      </c>
      <c r="AG96" t="str">
        <f t="shared" si="40"/>
        <v/>
      </c>
      <c r="AH96" t="str">
        <f t="shared" si="41"/>
        <v/>
      </c>
    </row>
    <row r="97" spans="12:34" x14ac:dyDescent="0.25">
      <c r="L97" t="str">
        <f t="shared" si="42"/>
        <v/>
      </c>
      <c r="M97" t="str">
        <f t="shared" si="25"/>
        <v/>
      </c>
      <c r="N97" t="str">
        <f>IF($L97&lt;&gt;"",VLOOKUP($M97,tblTaxRateIndividual[#All],3,TRUE)+($M97-VLOOKUP($M97,tblTaxRateIndividual[#All],1,TRUE))*VLOOKUP($M97,tblTaxRateIndividual[#All],4,TRUE)+$M97*$J$9,"")</f>
        <v/>
      </c>
      <c r="O97" t="str">
        <f t="shared" si="26"/>
        <v/>
      </c>
      <c r="P97" t="str">
        <f>IF($L97&lt;&gt;"",VLOOKUP($O97,tblTaxRateIndividual[#All],3,TRUE)+($O97-VLOOKUP($O97,tblTaxRateIndividual[#All],1,TRUE))*VLOOKUP($O97,tblTaxRateIndividual[#All],4,TRUE)+$O97*$J$9,"")</f>
        <v/>
      </c>
      <c r="Q97" t="str">
        <f t="shared" si="27"/>
        <v/>
      </c>
      <c r="R97" t="str">
        <f t="shared" si="29"/>
        <v/>
      </c>
      <c r="S97" t="str">
        <f t="shared" si="43"/>
        <v/>
      </c>
      <c r="T97" t="str">
        <f t="shared" si="44"/>
        <v/>
      </c>
      <c r="U97" t="str">
        <f t="shared" si="30"/>
        <v/>
      </c>
      <c r="V97" t="str">
        <f t="shared" si="31"/>
        <v/>
      </c>
      <c r="W97" t="str">
        <f t="shared" si="32"/>
        <v/>
      </c>
      <c r="X97" t="str">
        <f t="shared" si="33"/>
        <v/>
      </c>
      <c r="Y97" t="str">
        <f t="shared" si="28"/>
        <v/>
      </c>
      <c r="Z97" t="str">
        <f t="shared" si="45"/>
        <v/>
      </c>
      <c r="AA97" s="12" t="str">
        <f t="shared" si="34"/>
        <v/>
      </c>
      <c r="AB97" s="10" t="str">
        <f t="shared" si="35"/>
        <v/>
      </c>
      <c r="AC97" t="str">
        <f t="shared" si="36"/>
        <v/>
      </c>
      <c r="AD97" s="12" t="str">
        <f t="shared" si="37"/>
        <v/>
      </c>
      <c r="AE97" t="str">
        <f t="shared" si="38"/>
        <v/>
      </c>
      <c r="AF97" t="str">
        <f t="shared" si="39"/>
        <v/>
      </c>
      <c r="AG97" t="str">
        <f t="shared" si="40"/>
        <v/>
      </c>
      <c r="AH97" t="str">
        <f t="shared" si="41"/>
        <v/>
      </c>
    </row>
    <row r="98" spans="12:34" x14ac:dyDescent="0.25">
      <c r="L98" t="str">
        <f t="shared" si="42"/>
        <v/>
      </c>
      <c r="M98" t="str">
        <f t="shared" ref="M98:M102" si="46">IF(L98&lt;&gt;"",IF(AND($C$4&lt;&gt;"",L98&lt;=$J$6),$C$8*(1+$J$3)^(L98-YEAR($C$3)-1),0),"")</f>
        <v/>
      </c>
      <c r="N98" t="str">
        <f>IF($L98&lt;&gt;"",VLOOKUP($M98,tblTaxRateIndividual[#All],3,TRUE)+($M98-VLOOKUP($M98,tblTaxRateIndividual[#All],1,TRUE))*VLOOKUP($M98,tblTaxRateIndividual[#All],4,TRUE)+$M98*$J$9,"")</f>
        <v/>
      </c>
      <c r="O98" t="str">
        <f t="shared" si="26"/>
        <v/>
      </c>
      <c r="P98" t="str">
        <f>IF($L98&lt;&gt;"",VLOOKUP($O98,tblTaxRateIndividual[#All],3,TRUE)+($O98-VLOOKUP($O98,tblTaxRateIndividual[#All],1,TRUE))*VLOOKUP($O98,tblTaxRateIndividual[#All],4,TRUE)+$O98*$J$9,"")</f>
        <v/>
      </c>
      <c r="Q98" t="str">
        <f t="shared" si="27"/>
        <v/>
      </c>
      <c r="R98" t="str">
        <f t="shared" si="29"/>
        <v/>
      </c>
      <c r="S98" t="str">
        <f t="shared" si="43"/>
        <v/>
      </c>
      <c r="T98" t="str">
        <f t="shared" si="44"/>
        <v/>
      </c>
      <c r="U98" t="str">
        <f t="shared" si="30"/>
        <v/>
      </c>
      <c r="V98" t="str">
        <f t="shared" si="31"/>
        <v/>
      </c>
      <c r="W98" t="str">
        <f t="shared" si="32"/>
        <v/>
      </c>
      <c r="X98" t="str">
        <f t="shared" si="33"/>
        <v/>
      </c>
      <c r="Y98" t="str">
        <f t="shared" si="28"/>
        <v/>
      </c>
      <c r="Z98" t="str">
        <f t="shared" si="45"/>
        <v/>
      </c>
      <c r="AA98" s="12" t="str">
        <f t="shared" si="34"/>
        <v/>
      </c>
      <c r="AB98" s="10" t="str">
        <f t="shared" si="35"/>
        <v/>
      </c>
      <c r="AC98" t="str">
        <f t="shared" si="36"/>
        <v/>
      </c>
      <c r="AD98" s="12" t="str">
        <f t="shared" si="37"/>
        <v/>
      </c>
      <c r="AE98" t="str">
        <f t="shared" si="38"/>
        <v/>
      </c>
      <c r="AF98" t="str">
        <f t="shared" si="39"/>
        <v/>
      </c>
      <c r="AG98" t="str">
        <f t="shared" si="40"/>
        <v/>
      </c>
      <c r="AH98" t="str">
        <f t="shared" si="41"/>
        <v/>
      </c>
    </row>
    <row r="99" spans="12:34" x14ac:dyDescent="0.25">
      <c r="L99" t="str">
        <f t="shared" si="42"/>
        <v/>
      </c>
      <c r="M99" t="str">
        <f t="shared" si="46"/>
        <v/>
      </c>
      <c r="N99" t="str">
        <f>IF($L99&lt;&gt;"",VLOOKUP($M99,tblTaxRateIndividual[#All],3,TRUE)+($M99-VLOOKUP($M99,tblTaxRateIndividual[#All],1,TRUE))*VLOOKUP($M99,tblTaxRateIndividual[#All],4,TRUE)+$M99*$J$9,"")</f>
        <v/>
      </c>
      <c r="O99" t="str">
        <f t="shared" si="26"/>
        <v/>
      </c>
      <c r="P99" t="str">
        <f>IF($L99&lt;&gt;"",VLOOKUP($O99,tblTaxRateIndividual[#All],3,TRUE)+($O99-VLOOKUP($O99,tblTaxRateIndividual[#All],1,TRUE))*VLOOKUP($O99,tblTaxRateIndividual[#All],4,TRUE)+$O99*$J$9,"")</f>
        <v/>
      </c>
      <c r="Q99" t="str">
        <f t="shared" si="27"/>
        <v/>
      </c>
      <c r="R99" t="str">
        <f t="shared" si="29"/>
        <v/>
      </c>
      <c r="S99" t="str">
        <f t="shared" si="43"/>
        <v/>
      </c>
      <c r="T99" t="str">
        <f t="shared" si="44"/>
        <v/>
      </c>
      <c r="U99" t="str">
        <f t="shared" si="30"/>
        <v/>
      </c>
      <c r="V99" t="str">
        <f t="shared" si="31"/>
        <v/>
      </c>
      <c r="W99" t="str">
        <f t="shared" si="32"/>
        <v/>
      </c>
      <c r="X99" t="str">
        <f t="shared" si="33"/>
        <v/>
      </c>
      <c r="Y99" t="str">
        <f t="shared" si="28"/>
        <v/>
      </c>
      <c r="Z99" t="str">
        <f t="shared" si="45"/>
        <v/>
      </c>
      <c r="AA99" s="12" t="str">
        <f t="shared" si="34"/>
        <v/>
      </c>
      <c r="AB99" s="10" t="str">
        <f t="shared" si="35"/>
        <v/>
      </c>
      <c r="AC99" t="str">
        <f t="shared" si="36"/>
        <v/>
      </c>
      <c r="AD99" s="12" t="str">
        <f t="shared" si="37"/>
        <v/>
      </c>
      <c r="AE99" t="str">
        <f t="shared" si="38"/>
        <v/>
      </c>
      <c r="AF99" t="str">
        <f t="shared" si="39"/>
        <v/>
      </c>
      <c r="AG99" t="str">
        <f t="shared" si="40"/>
        <v/>
      </c>
      <c r="AH99" t="str">
        <f t="shared" si="41"/>
        <v/>
      </c>
    </row>
    <row r="100" spans="12:34" x14ac:dyDescent="0.25">
      <c r="L100" t="str">
        <f t="shared" si="42"/>
        <v/>
      </c>
      <c r="M100" t="str">
        <f t="shared" si="46"/>
        <v/>
      </c>
      <c r="N100" t="str">
        <f>IF($L100&lt;&gt;"",VLOOKUP($M100,tblTaxRateIndividual[#All],3,TRUE)+($M100-VLOOKUP($M100,tblTaxRateIndividual[#All],1,TRUE))*VLOOKUP($M100,tblTaxRateIndividual[#All],4,TRUE)+$M100*$J$9,"")</f>
        <v/>
      </c>
      <c r="O100" t="str">
        <f t="shared" si="26"/>
        <v/>
      </c>
      <c r="P100" t="str">
        <f>IF($L100&lt;&gt;"",VLOOKUP($O100,tblTaxRateIndividual[#All],3,TRUE)+($O100-VLOOKUP($O100,tblTaxRateIndividual[#All],1,TRUE))*VLOOKUP($O100,tblTaxRateIndividual[#All],4,TRUE)+$O100*$J$9,"")</f>
        <v/>
      </c>
      <c r="Q100" t="str">
        <f t="shared" si="27"/>
        <v/>
      </c>
      <c r="R100" t="str">
        <f t="shared" si="29"/>
        <v/>
      </c>
      <c r="S100" t="str">
        <f t="shared" si="43"/>
        <v/>
      </c>
      <c r="T100" t="str">
        <f t="shared" si="44"/>
        <v/>
      </c>
      <c r="U100" t="str">
        <f t="shared" si="30"/>
        <v/>
      </c>
      <c r="V100" t="str">
        <f t="shared" si="31"/>
        <v/>
      </c>
      <c r="W100" t="str">
        <f t="shared" si="32"/>
        <v/>
      </c>
      <c r="X100" t="str">
        <f t="shared" si="33"/>
        <v/>
      </c>
      <c r="Y100" t="str">
        <f t="shared" si="28"/>
        <v/>
      </c>
      <c r="Z100" t="str">
        <f t="shared" si="45"/>
        <v/>
      </c>
      <c r="AA100" s="12" t="str">
        <f t="shared" si="34"/>
        <v/>
      </c>
      <c r="AB100" s="10" t="str">
        <f t="shared" si="35"/>
        <v/>
      </c>
      <c r="AC100" t="str">
        <f t="shared" si="36"/>
        <v/>
      </c>
      <c r="AD100" s="12" t="str">
        <f t="shared" si="37"/>
        <v/>
      </c>
      <c r="AE100" t="str">
        <f t="shared" si="38"/>
        <v/>
      </c>
      <c r="AF100" t="str">
        <f t="shared" si="39"/>
        <v/>
      </c>
      <c r="AG100" t="str">
        <f t="shared" si="40"/>
        <v/>
      </c>
      <c r="AH100" t="str">
        <f t="shared" si="41"/>
        <v/>
      </c>
    </row>
    <row r="101" spans="12:34" x14ac:dyDescent="0.25">
      <c r="L101" t="str">
        <f t="shared" si="42"/>
        <v/>
      </c>
      <c r="M101" t="str">
        <f t="shared" si="46"/>
        <v/>
      </c>
      <c r="N101" t="str">
        <f>IF($L101&lt;&gt;"",VLOOKUP($M101,tblTaxRateIndividual[#All],3,TRUE)+($M101-VLOOKUP($M101,tblTaxRateIndividual[#All],1,TRUE))*VLOOKUP($M101,tblTaxRateIndividual[#All],4,TRUE)+$M101*$J$9,"")</f>
        <v/>
      </c>
      <c r="O101" t="str">
        <f t="shared" si="26"/>
        <v/>
      </c>
      <c r="P101" t="str">
        <f>IF($L101&lt;&gt;"",VLOOKUP($O101,tblTaxRateIndividual[#All],3,TRUE)+($O101-VLOOKUP($O101,tblTaxRateIndividual[#All],1,TRUE))*VLOOKUP($O101,tblTaxRateIndividual[#All],4,TRUE)+$O101*$J$9,"")</f>
        <v/>
      </c>
      <c r="Q101" t="str">
        <f t="shared" si="27"/>
        <v/>
      </c>
      <c r="R101" t="str">
        <f t="shared" si="29"/>
        <v/>
      </c>
      <c r="S101" t="str">
        <f t="shared" si="43"/>
        <v/>
      </c>
      <c r="T101" t="str">
        <f t="shared" si="44"/>
        <v/>
      </c>
      <c r="U101" t="str">
        <f t="shared" si="30"/>
        <v/>
      </c>
      <c r="V101" t="str">
        <f t="shared" si="31"/>
        <v/>
      </c>
      <c r="W101" t="str">
        <f t="shared" si="32"/>
        <v/>
      </c>
      <c r="X101" t="str">
        <f t="shared" si="33"/>
        <v/>
      </c>
      <c r="Y101" t="str">
        <f t="shared" si="28"/>
        <v/>
      </c>
      <c r="Z101" t="str">
        <f t="shared" si="45"/>
        <v/>
      </c>
      <c r="AA101" s="12" t="str">
        <f t="shared" si="34"/>
        <v/>
      </c>
      <c r="AB101" s="10" t="str">
        <f t="shared" si="35"/>
        <v/>
      </c>
      <c r="AC101" t="str">
        <f t="shared" si="36"/>
        <v/>
      </c>
      <c r="AD101" s="12" t="str">
        <f t="shared" si="37"/>
        <v/>
      </c>
      <c r="AE101" t="str">
        <f t="shared" si="38"/>
        <v/>
      </c>
      <c r="AF101" t="str">
        <f t="shared" si="39"/>
        <v/>
      </c>
      <c r="AG101" t="str">
        <f t="shared" si="40"/>
        <v/>
      </c>
      <c r="AH101" t="str">
        <f t="shared" si="41"/>
        <v/>
      </c>
    </row>
    <row r="102" spans="12:34" x14ac:dyDescent="0.25">
      <c r="L102" t="str">
        <f t="shared" si="42"/>
        <v/>
      </c>
      <c r="M102" t="str">
        <f t="shared" si="46"/>
        <v/>
      </c>
      <c r="N102" t="str">
        <f>IF($L102&lt;&gt;"",VLOOKUP($M102,tblTaxRateIndividual[#All],3,TRUE)+($M102-VLOOKUP($M102,tblTaxRateIndividual[#All],1,TRUE))*VLOOKUP($M102,tblTaxRateIndividual[#All],4,TRUE)+$M102*$J$9,"")</f>
        <v/>
      </c>
      <c r="O102" t="str">
        <f t="shared" si="26"/>
        <v/>
      </c>
      <c r="P102" t="str">
        <f>IF($L102&lt;&gt;"",VLOOKUP($O102,tblTaxRateIndividual[#All],3,TRUE)+($O102-VLOOKUP($O102,tblTaxRateIndividual[#All],1,TRUE))*VLOOKUP($O102,tblTaxRateIndividual[#All],4,TRUE)+$O102*$J$9,"")</f>
        <v/>
      </c>
      <c r="Q102" t="str">
        <f t="shared" si="27"/>
        <v/>
      </c>
      <c r="R102" t="str">
        <f t="shared" si="29"/>
        <v/>
      </c>
      <c r="S102" t="str">
        <f t="shared" si="43"/>
        <v/>
      </c>
      <c r="T102" t="str">
        <f t="shared" si="44"/>
        <v/>
      </c>
      <c r="U102" t="str">
        <f t="shared" si="30"/>
        <v/>
      </c>
      <c r="V102" t="str">
        <f t="shared" si="31"/>
        <v/>
      </c>
      <c r="W102" t="str">
        <f t="shared" si="32"/>
        <v/>
      </c>
      <c r="X102" t="str">
        <f t="shared" si="33"/>
        <v/>
      </c>
      <c r="Y102" t="str">
        <f t="shared" si="28"/>
        <v/>
      </c>
      <c r="Z102" t="str">
        <f t="shared" si="45"/>
        <v/>
      </c>
      <c r="AA102" s="12" t="str">
        <f t="shared" si="34"/>
        <v/>
      </c>
      <c r="AB102" s="10" t="str">
        <f t="shared" si="35"/>
        <v/>
      </c>
      <c r="AC102" t="str">
        <f t="shared" si="36"/>
        <v/>
      </c>
      <c r="AD102" s="12" t="str">
        <f t="shared" si="37"/>
        <v/>
      </c>
      <c r="AE102" t="str">
        <f t="shared" si="38"/>
        <v/>
      </c>
      <c r="AF102" t="str">
        <f t="shared" si="39"/>
        <v/>
      </c>
      <c r="AG102" t="str">
        <f t="shared" si="40"/>
        <v/>
      </c>
      <c r="AH102" t="str">
        <f t="shared" si="41"/>
        <v/>
      </c>
    </row>
  </sheetData>
  <sheetProtection algorithmName="SHA-512" hashValue="acOVwsu1YbmdRKc5TPxW1jLKxzBC96lbDANhY7Uls+guNygrkyLCOAnZYl+2BFtz8aBcWaD9C5RHfYGfPdkLzg==" saltValue="ZzmF7iK7jlT3HWBy/zUSOA==" spinCount="100000" sheet="1" objects="1" scenarios="1"/>
  <mergeCells count="7">
    <mergeCell ref="A2:C2"/>
    <mergeCell ref="E2:G2"/>
    <mergeCell ref="A28:G34"/>
    <mergeCell ref="A15:G24"/>
    <mergeCell ref="A1:G1"/>
    <mergeCell ref="A27:G27"/>
    <mergeCell ref="A14:G14"/>
  </mergeCells>
  <conditionalFormatting sqref="C3:C4 C6:C8 C10 G6:G8 G4">
    <cfRule type="containsBlanks" dxfId="77" priority="11">
      <formula>LEN(TRIM(C3))=0</formula>
    </cfRule>
  </conditionalFormatting>
  <conditionalFormatting sqref="C9">
    <cfRule type="containsBlanks" dxfId="76" priority="9">
      <formula>LEN(TRIM(C9))=0</formula>
    </cfRule>
  </conditionalFormatting>
  <conditionalFormatting sqref="G9">
    <cfRule type="containsBlanks" dxfId="75" priority="8">
      <formula>LEN(TRIM(G9))=0</formula>
    </cfRule>
  </conditionalFormatting>
  <conditionalFormatting sqref="C11">
    <cfRule type="containsBlanks" dxfId="74" priority="3">
      <formula>LEN(TRIM(C11))=0</formula>
    </cfRule>
  </conditionalFormatting>
  <conditionalFormatting sqref="C5">
    <cfRule type="containsBlanks" dxfId="73" priority="2">
      <formula>LEN(TRIM(C5))=0</formula>
    </cfRule>
  </conditionalFormatting>
  <conditionalFormatting sqref="G5">
    <cfRule type="containsBlanks" dxfId="72" priority="1">
      <formula>LEN(TRIM(G5))=0</formula>
    </cfRule>
  </conditionalFormatting>
  <dataValidations count="3">
    <dataValidation type="date" operator="greaterThanOrEqual" allowBlank="1" showInputMessage="1" showErrorMessage="1" sqref="C3 C6 G6" xr:uid="{00000000-0002-0000-0000-000000000000}">
      <formula1>1</formula1>
    </dataValidation>
    <dataValidation type="decimal" operator="greaterThanOrEqual" allowBlank="1" showInputMessage="1" showErrorMessage="1" sqref="C7:C8 G7:G8 C10" xr:uid="{00000000-0002-0000-0000-000001000000}">
      <formula1>0</formula1>
    </dataValidation>
    <dataValidation type="list" allowBlank="1" showInputMessage="1" showErrorMessage="1" sqref="C5 G5" xr:uid="{63F08936-6F06-4899-81E2-9BB76158FC16}">
      <formula1>"Male,Female"</formula1>
    </dataValidation>
  </dataValidations>
  <pageMargins left="0.7" right="0.7" top="0.75" bottom="0.75" header="0.3" footer="0.3"/>
  <pageSetup paperSize="9" orientation="portrait" r:id="rId1"/>
  <ignoredErrors>
    <ignoredError sqref="J7"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EC2F7-8FEB-4AF8-9CDC-18716E2DCB7F}">
  <sheetPr codeName="Sheet2"/>
  <dimension ref="A1:C102"/>
  <sheetViews>
    <sheetView workbookViewId="0">
      <selection activeCell="E33" sqref="E33"/>
    </sheetView>
  </sheetViews>
  <sheetFormatPr defaultRowHeight="15" x14ac:dyDescent="0.25"/>
  <cols>
    <col min="2" max="2" width="21.140625" bestFit="1" customWidth="1"/>
    <col min="3" max="3" width="23.42578125" bestFit="1" customWidth="1"/>
  </cols>
  <sheetData>
    <row r="1" spans="1:3" x14ac:dyDescent="0.25">
      <c r="A1" t="s">
        <v>35</v>
      </c>
      <c r="B1" t="s">
        <v>76</v>
      </c>
      <c r="C1" t="s">
        <v>77</v>
      </c>
    </row>
    <row r="2" spans="1:3" x14ac:dyDescent="0.25">
      <c r="A2">
        <v>0</v>
      </c>
      <c r="B2">
        <v>80.736810000000006</v>
      </c>
      <c r="C2">
        <v>85.003380000000007</v>
      </c>
    </row>
    <row r="3" spans="1:3" x14ac:dyDescent="0.25">
      <c r="A3">
        <v>1</v>
      </c>
      <c r="B3">
        <v>80.017679999999999</v>
      </c>
      <c r="C3">
        <v>84.258240000000001</v>
      </c>
    </row>
    <row r="4" spans="1:3" x14ac:dyDescent="0.25">
      <c r="A4">
        <v>2</v>
      </c>
      <c r="B4">
        <v>79.043220000000005</v>
      </c>
      <c r="C4">
        <v>83.277259999999998</v>
      </c>
    </row>
    <row r="5" spans="1:3" x14ac:dyDescent="0.25">
      <c r="A5">
        <v>3</v>
      </c>
      <c r="B5">
        <v>78.052170000000004</v>
      </c>
      <c r="C5">
        <v>82.286140000000003</v>
      </c>
    </row>
    <row r="6" spans="1:3" x14ac:dyDescent="0.25">
      <c r="A6">
        <v>4</v>
      </c>
      <c r="B6">
        <v>77.05977</v>
      </c>
      <c r="C6">
        <v>81.293930000000003</v>
      </c>
    </row>
    <row r="7" spans="1:3" x14ac:dyDescent="0.25">
      <c r="A7">
        <v>5</v>
      </c>
      <c r="B7">
        <v>76.066479999999999</v>
      </c>
      <c r="C7">
        <v>80.300719999999998</v>
      </c>
    </row>
    <row r="8" spans="1:3" x14ac:dyDescent="0.25">
      <c r="A8">
        <v>6</v>
      </c>
      <c r="B8">
        <v>75.072130000000001</v>
      </c>
      <c r="C8">
        <v>79.306640000000002</v>
      </c>
    </row>
    <row r="9" spans="1:3" x14ac:dyDescent="0.25">
      <c r="A9">
        <v>7</v>
      </c>
      <c r="B9">
        <v>74.077309999999997</v>
      </c>
      <c r="C9">
        <v>78.312020000000004</v>
      </c>
    </row>
    <row r="10" spans="1:3" x14ac:dyDescent="0.25">
      <c r="A10">
        <v>8</v>
      </c>
      <c r="B10">
        <v>73.082430000000002</v>
      </c>
      <c r="C10">
        <v>77.316940000000002</v>
      </c>
    </row>
    <row r="11" spans="1:3" x14ac:dyDescent="0.25">
      <c r="A11">
        <v>9</v>
      </c>
      <c r="B11">
        <v>72.087630000000004</v>
      </c>
      <c r="C11">
        <v>76.321529999999996</v>
      </c>
    </row>
    <row r="12" spans="1:3" x14ac:dyDescent="0.25">
      <c r="A12">
        <v>10</v>
      </c>
      <c r="B12">
        <v>71.092950000000002</v>
      </c>
      <c r="C12">
        <v>75.325969999999998</v>
      </c>
    </row>
    <row r="13" spans="1:3" x14ac:dyDescent="0.25">
      <c r="A13">
        <v>11</v>
      </c>
      <c r="B13">
        <v>70.098470000000006</v>
      </c>
      <c r="C13">
        <v>74.330529999999996</v>
      </c>
    </row>
    <row r="14" spans="1:3" x14ac:dyDescent="0.25">
      <c r="A14">
        <v>12</v>
      </c>
      <c r="B14">
        <v>69.104609999999994</v>
      </c>
      <c r="C14">
        <v>73.335589999999996</v>
      </c>
    </row>
    <row r="15" spans="1:3" x14ac:dyDescent="0.25">
      <c r="A15">
        <v>13</v>
      </c>
      <c r="B15">
        <v>68.112089999999995</v>
      </c>
      <c r="C15">
        <v>72.341530000000006</v>
      </c>
    </row>
    <row r="16" spans="1:3" x14ac:dyDescent="0.25">
      <c r="A16">
        <v>14</v>
      </c>
      <c r="B16">
        <v>67.121650000000002</v>
      </c>
      <c r="C16">
        <v>71.348669999999998</v>
      </c>
    </row>
    <row r="17" spans="1:3" x14ac:dyDescent="0.25">
      <c r="A17">
        <v>15</v>
      </c>
      <c r="B17">
        <v>66.134230000000002</v>
      </c>
      <c r="C17">
        <v>70.35718</v>
      </c>
    </row>
    <row r="18" spans="1:3" x14ac:dyDescent="0.25">
      <c r="A18">
        <v>16</v>
      </c>
      <c r="B18">
        <v>65.150840000000002</v>
      </c>
      <c r="C18">
        <v>69.367220000000003</v>
      </c>
    </row>
    <row r="19" spans="1:3" x14ac:dyDescent="0.25">
      <c r="A19">
        <v>17</v>
      </c>
      <c r="B19">
        <v>64.172449999999998</v>
      </c>
      <c r="C19">
        <v>68.378810000000001</v>
      </c>
    </row>
    <row r="20" spans="1:3" x14ac:dyDescent="0.25">
      <c r="A20">
        <v>18</v>
      </c>
      <c r="B20">
        <v>63.199640000000002</v>
      </c>
      <c r="C20">
        <v>67.391760000000005</v>
      </c>
    </row>
    <row r="21" spans="1:3" x14ac:dyDescent="0.25">
      <c r="A21">
        <v>19</v>
      </c>
      <c r="B21">
        <v>62.231270000000002</v>
      </c>
      <c r="C21">
        <v>66.405670000000001</v>
      </c>
    </row>
    <row r="22" spans="1:3" x14ac:dyDescent="0.25">
      <c r="A22">
        <v>20</v>
      </c>
      <c r="B22">
        <v>61.265920000000001</v>
      </c>
      <c r="C22">
        <v>65.420140000000004</v>
      </c>
    </row>
    <row r="23" spans="1:3" x14ac:dyDescent="0.25">
      <c r="A23">
        <v>21</v>
      </c>
      <c r="B23">
        <v>60.30189</v>
      </c>
      <c r="C23">
        <v>64.434709999999995</v>
      </c>
    </row>
    <row r="24" spans="1:3" x14ac:dyDescent="0.25">
      <c r="A24">
        <v>22</v>
      </c>
      <c r="B24">
        <v>59.337940000000003</v>
      </c>
      <c r="C24">
        <v>63.449060000000003</v>
      </c>
    </row>
    <row r="25" spans="1:3" x14ac:dyDescent="0.25">
      <c r="A25">
        <v>23</v>
      </c>
      <c r="B25">
        <v>58.373510000000003</v>
      </c>
      <c r="C25">
        <v>62.463070000000002</v>
      </c>
    </row>
    <row r="26" spans="1:3" x14ac:dyDescent="0.25">
      <c r="A26">
        <v>24</v>
      </c>
      <c r="B26">
        <v>57.408529999999999</v>
      </c>
      <c r="C26">
        <v>61.476709999999997</v>
      </c>
    </row>
    <row r="27" spans="1:3" x14ac:dyDescent="0.25">
      <c r="A27">
        <v>25</v>
      </c>
      <c r="B27">
        <v>56.442970000000003</v>
      </c>
      <c r="C27">
        <v>60.490090000000002</v>
      </c>
    </row>
    <row r="28" spans="1:3" x14ac:dyDescent="0.25">
      <c r="A28">
        <v>26</v>
      </c>
      <c r="B28">
        <v>55.476790000000001</v>
      </c>
      <c r="C28">
        <v>59.503410000000002</v>
      </c>
    </row>
    <row r="29" spans="1:3" x14ac:dyDescent="0.25">
      <c r="A29">
        <v>27</v>
      </c>
      <c r="B29">
        <v>54.510170000000002</v>
      </c>
      <c r="C29">
        <v>58.51708</v>
      </c>
    </row>
    <row r="30" spans="1:3" x14ac:dyDescent="0.25">
      <c r="A30">
        <v>28</v>
      </c>
      <c r="B30">
        <v>53.543370000000003</v>
      </c>
      <c r="C30">
        <v>57.531080000000003</v>
      </c>
    </row>
    <row r="31" spans="1:3" x14ac:dyDescent="0.25">
      <c r="A31">
        <v>29</v>
      </c>
      <c r="B31">
        <v>52.576880000000003</v>
      </c>
      <c r="C31">
        <v>56.545110000000001</v>
      </c>
    </row>
    <row r="32" spans="1:3" x14ac:dyDescent="0.25">
      <c r="A32">
        <v>30</v>
      </c>
      <c r="B32">
        <v>51.610959999999999</v>
      </c>
      <c r="C32">
        <v>55.55921</v>
      </c>
    </row>
    <row r="33" spans="1:3" x14ac:dyDescent="0.25">
      <c r="A33">
        <v>31</v>
      </c>
      <c r="B33">
        <v>50.645679999999999</v>
      </c>
      <c r="C33">
        <v>54.573770000000003</v>
      </c>
    </row>
    <row r="34" spans="1:3" x14ac:dyDescent="0.25">
      <c r="A34">
        <v>32</v>
      </c>
      <c r="B34">
        <v>49.681179999999998</v>
      </c>
      <c r="C34">
        <v>53.589329999999997</v>
      </c>
    </row>
    <row r="35" spans="1:3" x14ac:dyDescent="0.25">
      <c r="A35">
        <v>33</v>
      </c>
      <c r="B35">
        <v>48.717930000000003</v>
      </c>
      <c r="C35">
        <v>52.606560000000002</v>
      </c>
    </row>
    <row r="36" spans="1:3" x14ac:dyDescent="0.25">
      <c r="A36">
        <v>34</v>
      </c>
      <c r="B36">
        <v>47.75629</v>
      </c>
      <c r="C36">
        <v>51.625489999999999</v>
      </c>
    </row>
    <row r="37" spans="1:3" x14ac:dyDescent="0.25">
      <c r="A37">
        <v>35</v>
      </c>
      <c r="B37">
        <v>46.796529999999997</v>
      </c>
      <c r="C37">
        <v>50.6464</v>
      </c>
    </row>
    <row r="38" spans="1:3" x14ac:dyDescent="0.25">
      <c r="A38">
        <v>36</v>
      </c>
      <c r="B38">
        <v>45.838900000000002</v>
      </c>
      <c r="C38">
        <v>49.669119999999999</v>
      </c>
    </row>
    <row r="39" spans="1:3" x14ac:dyDescent="0.25">
      <c r="A39">
        <v>37</v>
      </c>
      <c r="B39">
        <v>44.883620000000001</v>
      </c>
      <c r="C39">
        <v>48.693210000000001</v>
      </c>
    </row>
    <row r="40" spans="1:3" x14ac:dyDescent="0.25">
      <c r="A40">
        <v>38</v>
      </c>
      <c r="B40">
        <v>43.930599999999998</v>
      </c>
      <c r="C40">
        <v>47.718760000000003</v>
      </c>
    </row>
    <row r="41" spans="1:3" x14ac:dyDescent="0.25">
      <c r="A41">
        <v>39</v>
      </c>
      <c r="B41">
        <v>42.979860000000002</v>
      </c>
      <c r="C41">
        <v>46.74633</v>
      </c>
    </row>
    <row r="42" spans="1:3" x14ac:dyDescent="0.25">
      <c r="A42">
        <v>40</v>
      </c>
      <c r="B42">
        <v>42.031460000000003</v>
      </c>
      <c r="C42">
        <v>45.77608</v>
      </c>
    </row>
    <row r="43" spans="1:3" x14ac:dyDescent="0.25">
      <c r="A43">
        <v>41</v>
      </c>
      <c r="B43">
        <v>41.085389999999997</v>
      </c>
      <c r="C43">
        <v>44.807740000000003</v>
      </c>
    </row>
    <row r="44" spans="1:3" x14ac:dyDescent="0.25">
      <c r="A44">
        <v>42</v>
      </c>
      <c r="B44">
        <v>40.141849999999998</v>
      </c>
      <c r="C44">
        <v>43.841540000000002</v>
      </c>
    </row>
    <row r="45" spans="1:3" x14ac:dyDescent="0.25">
      <c r="A45">
        <v>43</v>
      </c>
      <c r="B45">
        <v>39.201120000000003</v>
      </c>
      <c r="C45">
        <v>42.878079999999997</v>
      </c>
    </row>
    <row r="46" spans="1:3" x14ac:dyDescent="0.25">
      <c r="A46">
        <v>44</v>
      </c>
      <c r="B46">
        <v>38.263829999999999</v>
      </c>
      <c r="C46">
        <v>41.917380000000001</v>
      </c>
    </row>
    <row r="47" spans="1:3" x14ac:dyDescent="0.25">
      <c r="A47">
        <v>45</v>
      </c>
      <c r="B47">
        <v>37.330669999999998</v>
      </c>
      <c r="C47">
        <v>40.959440000000001</v>
      </c>
    </row>
    <row r="48" spans="1:3" x14ac:dyDescent="0.25">
      <c r="A48">
        <v>46</v>
      </c>
      <c r="B48">
        <v>36.402000000000001</v>
      </c>
      <c r="C48">
        <v>40.003929999999997</v>
      </c>
    </row>
    <row r="49" spans="1:3" x14ac:dyDescent="0.25">
      <c r="A49">
        <v>47</v>
      </c>
      <c r="B49">
        <v>35.477690000000003</v>
      </c>
      <c r="C49">
        <v>39.05104</v>
      </c>
    </row>
    <row r="50" spans="1:3" x14ac:dyDescent="0.25">
      <c r="A50">
        <v>48</v>
      </c>
      <c r="B50">
        <v>34.557609999999997</v>
      </c>
      <c r="C50">
        <v>38.101210000000002</v>
      </c>
    </row>
    <row r="51" spans="1:3" x14ac:dyDescent="0.25">
      <c r="A51">
        <v>49</v>
      </c>
      <c r="B51">
        <v>33.641669999999998</v>
      </c>
      <c r="C51">
        <v>37.154989999999998</v>
      </c>
    </row>
    <row r="52" spans="1:3" x14ac:dyDescent="0.25">
      <c r="A52">
        <v>50</v>
      </c>
      <c r="B52">
        <v>32.730110000000003</v>
      </c>
      <c r="C52">
        <v>36.212380000000003</v>
      </c>
    </row>
    <row r="53" spans="1:3" x14ac:dyDescent="0.25">
      <c r="A53">
        <v>51</v>
      </c>
      <c r="B53">
        <v>31.823219999999999</v>
      </c>
      <c r="C53">
        <v>35.273319999999998</v>
      </c>
    </row>
    <row r="54" spans="1:3" x14ac:dyDescent="0.25">
      <c r="A54">
        <v>52</v>
      </c>
      <c r="B54">
        <v>30.921569999999999</v>
      </c>
      <c r="C54">
        <v>34.337989999999998</v>
      </c>
    </row>
    <row r="55" spans="1:3" x14ac:dyDescent="0.25">
      <c r="A55">
        <v>53</v>
      </c>
      <c r="B55">
        <v>30.025849999999998</v>
      </c>
      <c r="C55">
        <v>33.406260000000003</v>
      </c>
    </row>
    <row r="56" spans="1:3" x14ac:dyDescent="0.25">
      <c r="A56">
        <v>54</v>
      </c>
      <c r="B56">
        <v>29.136710000000001</v>
      </c>
      <c r="C56">
        <v>32.478430000000003</v>
      </c>
    </row>
    <row r="57" spans="1:3" x14ac:dyDescent="0.25">
      <c r="A57">
        <v>55</v>
      </c>
      <c r="B57">
        <v>28.25488</v>
      </c>
      <c r="C57">
        <v>31.55472</v>
      </c>
    </row>
    <row r="58" spans="1:3" x14ac:dyDescent="0.25">
      <c r="A58">
        <v>56</v>
      </c>
      <c r="B58">
        <v>27.38053</v>
      </c>
      <c r="C58">
        <v>30.63505</v>
      </c>
    </row>
    <row r="59" spans="1:3" x14ac:dyDescent="0.25">
      <c r="A59">
        <v>57</v>
      </c>
      <c r="B59">
        <v>26.513929999999998</v>
      </c>
      <c r="C59">
        <v>29.719270000000002</v>
      </c>
    </row>
    <row r="60" spans="1:3" x14ac:dyDescent="0.25">
      <c r="A60">
        <v>58</v>
      </c>
      <c r="B60">
        <v>25.6553</v>
      </c>
      <c r="C60">
        <v>28.807849999999998</v>
      </c>
    </row>
    <row r="61" spans="1:3" x14ac:dyDescent="0.25">
      <c r="A61">
        <v>59</v>
      </c>
      <c r="B61">
        <v>24.805</v>
      </c>
      <c r="C61">
        <v>27.901530000000001</v>
      </c>
    </row>
    <row r="62" spans="1:3" x14ac:dyDescent="0.25">
      <c r="A62">
        <v>60</v>
      </c>
      <c r="B62">
        <v>23.963170000000002</v>
      </c>
      <c r="C62">
        <v>27.000229999999998</v>
      </c>
    </row>
    <row r="63" spans="1:3" x14ac:dyDescent="0.25">
      <c r="A63">
        <v>61</v>
      </c>
      <c r="B63">
        <v>23.129570000000001</v>
      </c>
      <c r="C63">
        <v>26.104590000000002</v>
      </c>
    </row>
    <row r="64" spans="1:3" x14ac:dyDescent="0.25">
      <c r="A64">
        <v>62</v>
      </c>
      <c r="B64">
        <v>22.30405</v>
      </c>
      <c r="C64">
        <v>25.214829999999999</v>
      </c>
    </row>
    <row r="65" spans="1:3" x14ac:dyDescent="0.25">
      <c r="A65">
        <v>63</v>
      </c>
      <c r="B65">
        <v>21.48649</v>
      </c>
      <c r="C65">
        <v>24.33006</v>
      </c>
    </row>
    <row r="66" spans="1:3" x14ac:dyDescent="0.25">
      <c r="A66">
        <v>64</v>
      </c>
      <c r="B66">
        <v>20.676390000000001</v>
      </c>
      <c r="C66">
        <v>23.44952</v>
      </c>
    </row>
    <row r="67" spans="1:3" x14ac:dyDescent="0.25">
      <c r="A67">
        <v>65</v>
      </c>
      <c r="B67">
        <v>19.873339999999999</v>
      </c>
      <c r="C67">
        <v>22.57396</v>
      </c>
    </row>
    <row r="68" spans="1:3" x14ac:dyDescent="0.25">
      <c r="A68">
        <v>66</v>
      </c>
      <c r="B68">
        <v>19.077259999999999</v>
      </c>
      <c r="C68">
        <v>21.70486</v>
      </c>
    </row>
    <row r="69" spans="1:3" x14ac:dyDescent="0.25">
      <c r="A69">
        <v>67</v>
      </c>
      <c r="B69">
        <v>18.28857</v>
      </c>
      <c r="C69">
        <v>20.843610000000002</v>
      </c>
    </row>
    <row r="70" spans="1:3" x14ac:dyDescent="0.25">
      <c r="A70">
        <v>68</v>
      </c>
      <c r="B70">
        <v>17.50759</v>
      </c>
      <c r="C70">
        <v>19.99156</v>
      </c>
    </row>
    <row r="71" spans="1:3" x14ac:dyDescent="0.25">
      <c r="A71">
        <v>69</v>
      </c>
      <c r="B71">
        <v>16.735240000000001</v>
      </c>
      <c r="C71">
        <v>19.149229999999999</v>
      </c>
    </row>
    <row r="72" spans="1:3" x14ac:dyDescent="0.25">
      <c r="A72">
        <v>70</v>
      </c>
      <c r="B72">
        <v>15.972630000000001</v>
      </c>
      <c r="C72">
        <v>18.31683</v>
      </c>
    </row>
    <row r="73" spans="1:3" x14ac:dyDescent="0.25">
      <c r="A73">
        <v>71</v>
      </c>
      <c r="B73">
        <v>15.220940000000001</v>
      </c>
      <c r="C73">
        <v>17.495229999999999</v>
      </c>
    </row>
    <row r="74" spans="1:3" x14ac:dyDescent="0.25">
      <c r="A74">
        <v>72</v>
      </c>
      <c r="B74">
        <v>14.481159999999999</v>
      </c>
      <c r="C74">
        <v>16.685230000000001</v>
      </c>
    </row>
    <row r="75" spans="1:3" x14ac:dyDescent="0.25">
      <c r="A75">
        <v>73</v>
      </c>
      <c r="B75">
        <v>13.75398</v>
      </c>
      <c r="C75">
        <v>15.88785</v>
      </c>
    </row>
    <row r="76" spans="1:3" x14ac:dyDescent="0.25">
      <c r="A76">
        <v>74</v>
      </c>
      <c r="B76">
        <v>13.04031</v>
      </c>
      <c r="C76">
        <v>15.103339999999999</v>
      </c>
    </row>
    <row r="77" spans="1:3" x14ac:dyDescent="0.25">
      <c r="A77">
        <v>75</v>
      </c>
      <c r="B77">
        <v>12.3407</v>
      </c>
      <c r="C77">
        <v>14.331530000000001</v>
      </c>
    </row>
    <row r="78" spans="1:3" x14ac:dyDescent="0.25">
      <c r="A78">
        <v>76</v>
      </c>
      <c r="B78">
        <v>11.656409999999999</v>
      </c>
      <c r="C78">
        <v>13.57306</v>
      </c>
    </row>
    <row r="79" spans="1:3" x14ac:dyDescent="0.25">
      <c r="A79">
        <v>77</v>
      </c>
      <c r="B79">
        <v>10.98916</v>
      </c>
      <c r="C79">
        <v>12.82823</v>
      </c>
    </row>
    <row r="80" spans="1:3" x14ac:dyDescent="0.25">
      <c r="A80">
        <v>78</v>
      </c>
      <c r="B80">
        <v>10.340630000000001</v>
      </c>
      <c r="C80">
        <v>12.09759</v>
      </c>
    </row>
    <row r="81" spans="1:3" x14ac:dyDescent="0.25">
      <c r="A81">
        <v>79</v>
      </c>
      <c r="B81">
        <v>9.7124400000000009</v>
      </c>
      <c r="C81">
        <v>11.382680000000001</v>
      </c>
    </row>
    <row r="82" spans="1:3" x14ac:dyDescent="0.25">
      <c r="A82">
        <v>80</v>
      </c>
      <c r="B82">
        <v>9.1053800000000003</v>
      </c>
      <c r="C82">
        <v>10.684749999999999</v>
      </c>
    </row>
    <row r="83" spans="1:3" x14ac:dyDescent="0.25">
      <c r="A83">
        <v>81</v>
      </c>
      <c r="B83">
        <v>8.5198800000000006</v>
      </c>
      <c r="C83">
        <v>10.00595</v>
      </c>
    </row>
    <row r="84" spans="1:3" x14ac:dyDescent="0.25">
      <c r="A84">
        <v>82</v>
      </c>
      <c r="B84">
        <v>7.9561200000000003</v>
      </c>
      <c r="C84">
        <v>9.3483599999999996</v>
      </c>
    </row>
    <row r="85" spans="1:3" x14ac:dyDescent="0.25">
      <c r="A85">
        <v>83</v>
      </c>
      <c r="B85">
        <v>7.4147999999999996</v>
      </c>
      <c r="C85">
        <v>8.71373</v>
      </c>
    </row>
    <row r="86" spans="1:3" x14ac:dyDescent="0.25">
      <c r="A86">
        <v>84</v>
      </c>
      <c r="B86">
        <v>6.8970799999999999</v>
      </c>
      <c r="C86">
        <v>8.1037700000000008</v>
      </c>
    </row>
    <row r="87" spans="1:3" x14ac:dyDescent="0.25">
      <c r="A87">
        <v>85</v>
      </c>
      <c r="B87">
        <v>6.4051600000000004</v>
      </c>
      <c r="C87">
        <v>7.5213799999999997</v>
      </c>
    </row>
    <row r="88" spans="1:3" x14ac:dyDescent="0.25">
      <c r="A88">
        <v>86</v>
      </c>
      <c r="B88">
        <v>5.9411300000000002</v>
      </c>
      <c r="C88">
        <v>6.9679099999999998</v>
      </c>
    </row>
    <row r="89" spans="1:3" x14ac:dyDescent="0.25">
      <c r="A89">
        <v>87</v>
      </c>
      <c r="B89">
        <v>5.50617</v>
      </c>
      <c r="C89">
        <v>6.4433400000000001</v>
      </c>
    </row>
    <row r="90" spans="1:3" x14ac:dyDescent="0.25">
      <c r="A90">
        <v>88</v>
      </c>
      <c r="B90">
        <v>5.1017799999999998</v>
      </c>
      <c r="C90">
        <v>5.9493</v>
      </c>
    </row>
    <row r="91" spans="1:3" x14ac:dyDescent="0.25">
      <c r="A91">
        <v>89</v>
      </c>
      <c r="B91">
        <v>4.7294200000000002</v>
      </c>
      <c r="C91">
        <v>5.4864100000000002</v>
      </c>
    </row>
    <row r="92" spans="1:3" x14ac:dyDescent="0.25">
      <c r="A92">
        <v>90</v>
      </c>
      <c r="B92">
        <v>4.3905000000000003</v>
      </c>
      <c r="C92">
        <v>5.0570199999999996</v>
      </c>
    </row>
    <row r="93" spans="1:3" x14ac:dyDescent="0.25">
      <c r="A93">
        <v>91</v>
      </c>
      <c r="B93">
        <v>4.08432</v>
      </c>
      <c r="C93">
        <v>4.6631499999999999</v>
      </c>
    </row>
    <row r="94" spans="1:3" x14ac:dyDescent="0.25">
      <c r="A94">
        <v>92</v>
      </c>
      <c r="B94">
        <v>3.8090700000000002</v>
      </c>
      <c r="C94">
        <v>4.3038999999999996</v>
      </c>
    </row>
    <row r="95" spans="1:3" x14ac:dyDescent="0.25">
      <c r="A95">
        <v>93</v>
      </c>
      <c r="B95">
        <v>3.5613899999999998</v>
      </c>
      <c r="C95">
        <v>3.97729</v>
      </c>
    </row>
    <row r="96" spans="1:3" x14ac:dyDescent="0.25">
      <c r="A96">
        <v>94</v>
      </c>
      <c r="B96">
        <v>3.3351600000000001</v>
      </c>
      <c r="C96">
        <v>3.6820200000000001</v>
      </c>
    </row>
    <row r="97" spans="1:3" x14ac:dyDescent="0.25">
      <c r="A97">
        <v>95</v>
      </c>
      <c r="B97">
        <v>3.1189300000000002</v>
      </c>
      <c r="C97">
        <v>3.41818</v>
      </c>
    </row>
    <row r="98" spans="1:3" x14ac:dyDescent="0.25">
      <c r="A98">
        <v>96</v>
      </c>
      <c r="B98">
        <v>2.9167700000000001</v>
      </c>
      <c r="C98">
        <v>3.1777299999999999</v>
      </c>
    </row>
    <row r="99" spans="1:3" x14ac:dyDescent="0.25">
      <c r="A99">
        <v>97</v>
      </c>
      <c r="B99">
        <v>2.7176499999999999</v>
      </c>
      <c r="C99">
        <v>2.9514399999999998</v>
      </c>
    </row>
    <row r="100" spans="1:3" x14ac:dyDescent="0.25">
      <c r="A100">
        <v>98</v>
      </c>
      <c r="B100">
        <v>2.5136500000000002</v>
      </c>
      <c r="C100">
        <v>2.7263000000000002</v>
      </c>
    </row>
    <row r="101" spans="1:3" x14ac:dyDescent="0.25">
      <c r="A101">
        <v>99</v>
      </c>
      <c r="B101">
        <v>2.3321399999999999</v>
      </c>
      <c r="C101">
        <v>2.5071699999999999</v>
      </c>
    </row>
    <row r="102" spans="1:3" x14ac:dyDescent="0.25">
      <c r="A102">
        <v>100</v>
      </c>
      <c r="B102">
        <v>2.17258</v>
      </c>
      <c r="C102">
        <v>2.3652199999999999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tRates"/>
  <dimension ref="A1:C8"/>
  <sheetViews>
    <sheetView workbookViewId="0">
      <selection activeCell="B4" sqref="B4"/>
    </sheetView>
  </sheetViews>
  <sheetFormatPr defaultRowHeight="16.5" x14ac:dyDescent="0.3"/>
  <cols>
    <col min="1" max="1" width="13.7109375" style="1" bestFit="1" customWidth="1"/>
    <col min="2" max="2" width="9.140625" style="1"/>
    <col min="3" max="3" width="18" style="1" customWidth="1"/>
    <col min="4" max="7" width="9.140625" style="1"/>
    <col min="8" max="9" width="12.42578125" style="1" bestFit="1" customWidth="1"/>
    <col min="10" max="10" width="16.85546875" style="1" bestFit="1" customWidth="1"/>
    <col min="11" max="11" width="16.140625" style="1" bestFit="1" customWidth="1"/>
    <col min="12" max="12" width="21.5703125" style="1" bestFit="1" customWidth="1"/>
    <col min="13" max="13" width="20.7109375" style="1" bestFit="1" customWidth="1"/>
    <col min="14" max="16384" width="9.140625" style="1"/>
  </cols>
  <sheetData>
    <row r="1" spans="1:3" x14ac:dyDescent="0.3">
      <c r="A1" s="40" t="s">
        <v>2</v>
      </c>
      <c r="B1" s="40"/>
      <c r="C1" s="40"/>
    </row>
    <row r="2" spans="1:3" x14ac:dyDescent="0.3">
      <c r="A2" s="1" t="s">
        <v>3</v>
      </c>
      <c r="B2" s="1" t="s">
        <v>4</v>
      </c>
      <c r="C2" s="1" t="s">
        <v>5</v>
      </c>
    </row>
    <row r="3" spans="1:3" x14ac:dyDescent="0.3">
      <c r="A3" s="1" t="s">
        <v>0</v>
      </c>
      <c r="B3" s="2">
        <v>2.5000000000000001E-2</v>
      </c>
    </row>
    <row r="4" spans="1:3" x14ac:dyDescent="0.3">
      <c r="A4" s="1" t="s">
        <v>1</v>
      </c>
      <c r="B4" s="2">
        <v>2.5000000000000001E-2</v>
      </c>
    </row>
    <row r="5" spans="1:3" x14ac:dyDescent="0.3">
      <c r="A5" s="1" t="s">
        <v>62</v>
      </c>
      <c r="B5" s="2">
        <v>0.1</v>
      </c>
    </row>
    <row r="6" spans="1:3" x14ac:dyDescent="0.3">
      <c r="A6" s="1" t="s">
        <v>63</v>
      </c>
      <c r="B6" s="2">
        <v>5.5E-2</v>
      </c>
    </row>
    <row r="7" spans="1:3" x14ac:dyDescent="0.3">
      <c r="A7" s="1" t="s">
        <v>64</v>
      </c>
      <c r="B7" s="2">
        <v>0.15</v>
      </c>
    </row>
    <row r="8" spans="1:3" x14ac:dyDescent="0.3">
      <c r="A8" s="1" t="s">
        <v>98</v>
      </c>
      <c r="B8" s="2">
        <v>0.02</v>
      </c>
    </row>
  </sheetData>
  <mergeCells count="1">
    <mergeCell ref="A1:C1"/>
  </mergeCell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tTax"/>
  <dimension ref="A1:I104"/>
  <sheetViews>
    <sheetView topLeftCell="A11" workbookViewId="0">
      <selection activeCell="A19" sqref="A19"/>
    </sheetView>
  </sheetViews>
  <sheetFormatPr defaultRowHeight="15" x14ac:dyDescent="0.25"/>
  <cols>
    <col min="1" max="2" width="12.42578125" bestFit="1" customWidth="1"/>
    <col min="3" max="3" width="32.5703125" bestFit="1" customWidth="1"/>
    <col min="4" max="4" width="29.7109375" customWidth="1"/>
    <col min="5" max="5" width="25.7109375" bestFit="1" customWidth="1"/>
    <col min="6" max="6" width="22.5703125" customWidth="1"/>
    <col min="7" max="7" width="58.28515625" bestFit="1" customWidth="1"/>
  </cols>
  <sheetData>
    <row r="1" spans="1:9" ht="16.5" x14ac:dyDescent="0.3">
      <c r="A1" s="40" t="s">
        <v>26</v>
      </c>
      <c r="B1" s="40"/>
      <c r="C1" s="40"/>
      <c r="D1" s="40"/>
      <c r="E1" s="40"/>
      <c r="F1" s="40"/>
      <c r="G1" s="40"/>
    </row>
    <row r="2" spans="1:9" ht="16.5" x14ac:dyDescent="0.3">
      <c r="A2" s="1" t="s">
        <v>12</v>
      </c>
      <c r="B2" s="1" t="s">
        <v>13</v>
      </c>
      <c r="C2" s="1" t="s">
        <v>7</v>
      </c>
      <c r="D2" s="1" t="s">
        <v>6</v>
      </c>
      <c r="E2" s="1" t="s">
        <v>8</v>
      </c>
      <c r="F2" s="1" t="s">
        <v>9</v>
      </c>
      <c r="G2" s="1" t="s">
        <v>10</v>
      </c>
      <c r="H2" s="1" t="s">
        <v>52</v>
      </c>
      <c r="I2" s="1" t="s">
        <v>53</v>
      </c>
    </row>
    <row r="3" spans="1:9" ht="16.5" x14ac:dyDescent="0.3">
      <c r="A3" s="3">
        <v>0</v>
      </c>
      <c r="B3" s="3">
        <v>18200</v>
      </c>
      <c r="C3" s="3">
        <v>0</v>
      </c>
      <c r="D3" s="2">
        <v>0</v>
      </c>
      <c r="E3" s="3">
        <v>0</v>
      </c>
      <c r="F3" s="2">
        <v>0.32500000000000001</v>
      </c>
      <c r="G3" s="1"/>
      <c r="H3">
        <v>2017</v>
      </c>
    </row>
    <row r="4" spans="1:9" ht="16.5" x14ac:dyDescent="0.3">
      <c r="A4" s="3">
        <v>18200</v>
      </c>
      <c r="B4" s="3">
        <v>45000</v>
      </c>
      <c r="C4" s="3">
        <v>0</v>
      </c>
      <c r="D4" s="2">
        <v>0.19</v>
      </c>
      <c r="E4" s="3">
        <v>0</v>
      </c>
      <c r="F4" s="2">
        <v>0.32500000000000001</v>
      </c>
      <c r="G4" s="1"/>
    </row>
    <row r="5" spans="1:9" ht="16.5" x14ac:dyDescent="0.3">
      <c r="A5" s="3">
        <v>45000</v>
      </c>
      <c r="B5" s="3">
        <v>120000</v>
      </c>
      <c r="C5" s="3">
        <v>5092</v>
      </c>
      <c r="D5" s="2">
        <v>0.32500000000000001</v>
      </c>
      <c r="E5" s="3">
        <v>0</v>
      </c>
      <c r="F5" s="2">
        <v>0.32500000000000001</v>
      </c>
      <c r="G5" s="1"/>
    </row>
    <row r="6" spans="1:9" ht="16.5" x14ac:dyDescent="0.3">
      <c r="A6" s="3">
        <v>120000</v>
      </c>
      <c r="B6" s="3">
        <v>180000</v>
      </c>
      <c r="C6" s="3">
        <v>29467</v>
      </c>
      <c r="D6" s="2">
        <v>0.37</v>
      </c>
      <c r="E6" s="3">
        <v>39000</v>
      </c>
      <c r="F6" s="2">
        <v>0.37</v>
      </c>
      <c r="G6" s="1"/>
    </row>
    <row r="7" spans="1:9" ht="16.5" x14ac:dyDescent="0.3">
      <c r="A7" s="3">
        <v>180000</v>
      </c>
      <c r="B7" s="3"/>
      <c r="C7" s="3">
        <v>51667</v>
      </c>
      <c r="D7" s="2">
        <v>0.45</v>
      </c>
      <c r="E7" s="3">
        <v>61200</v>
      </c>
      <c r="F7" s="2">
        <v>0.45</v>
      </c>
      <c r="G7" s="1" t="s">
        <v>11</v>
      </c>
    </row>
    <row r="8" spans="1:9" ht="16.5" x14ac:dyDescent="0.3">
      <c r="A8" s="3"/>
      <c r="B8" s="3"/>
      <c r="C8" s="3"/>
      <c r="D8" s="2"/>
      <c r="E8" s="3"/>
      <c r="F8" s="2"/>
      <c r="G8" s="1"/>
    </row>
    <row r="9" spans="1:9" ht="16.5" x14ac:dyDescent="0.3">
      <c r="A9" s="3"/>
      <c r="B9" s="3"/>
      <c r="C9" s="3"/>
      <c r="D9" s="2"/>
      <c r="E9" s="3"/>
      <c r="F9" s="2"/>
      <c r="G9" s="1"/>
    </row>
    <row r="10" spans="1:9" ht="16.5" x14ac:dyDescent="0.3">
      <c r="A10" s="41" t="s">
        <v>28</v>
      </c>
      <c r="B10" s="41"/>
      <c r="C10" s="41"/>
      <c r="D10" s="41"/>
      <c r="E10" s="3"/>
      <c r="F10" s="40" t="s">
        <v>33</v>
      </c>
      <c r="G10" s="40"/>
    </row>
    <row r="11" spans="1:9" ht="16.5" x14ac:dyDescent="0.3">
      <c r="A11" s="3" t="s">
        <v>12</v>
      </c>
      <c r="B11" s="3" t="s">
        <v>13</v>
      </c>
      <c r="C11" s="3" t="s">
        <v>14</v>
      </c>
      <c r="D11" s="2" t="s">
        <v>27</v>
      </c>
      <c r="E11" s="3"/>
      <c r="F11" s="2" t="s">
        <v>34</v>
      </c>
      <c r="G11" s="1" t="s">
        <v>35</v>
      </c>
    </row>
    <row r="12" spans="1:9" ht="16.5" x14ac:dyDescent="0.3">
      <c r="A12" s="3">
        <v>0</v>
      </c>
      <c r="B12" s="3">
        <v>416</v>
      </c>
      <c r="C12" s="2">
        <v>0</v>
      </c>
      <c r="D12" s="2">
        <v>0</v>
      </c>
      <c r="E12" s="3"/>
      <c r="F12" s="2" t="s">
        <v>29</v>
      </c>
      <c r="G12" s="1">
        <v>18</v>
      </c>
    </row>
    <row r="13" spans="1:9" ht="16.5" x14ac:dyDescent="0.3">
      <c r="A13" s="3">
        <v>416</v>
      </c>
      <c r="B13" s="3">
        <v>1307</v>
      </c>
      <c r="C13" s="2">
        <v>0.66</v>
      </c>
      <c r="D13" s="2">
        <v>0</v>
      </c>
      <c r="E13" s="3"/>
      <c r="F13" s="2"/>
      <c r="G13" s="1"/>
    </row>
    <row r="14" spans="1:9" ht="16.5" x14ac:dyDescent="0.3">
      <c r="A14" s="3">
        <v>1307</v>
      </c>
      <c r="B14" s="3"/>
      <c r="C14" s="2">
        <v>0</v>
      </c>
      <c r="D14" s="2">
        <v>0.45</v>
      </c>
      <c r="E14" s="3"/>
      <c r="F14" s="2"/>
      <c r="G14" s="1"/>
    </row>
    <row r="15" spans="1:9" ht="16.5" x14ac:dyDescent="0.3">
      <c r="A15" s="3"/>
      <c r="B15" s="3"/>
      <c r="C15" s="3"/>
      <c r="D15" s="2"/>
      <c r="E15" s="3"/>
      <c r="F15" s="2"/>
      <c r="G15" s="1"/>
    </row>
    <row r="16" spans="1:9" ht="16.5" x14ac:dyDescent="0.3">
      <c r="A16" s="3"/>
      <c r="B16" s="3"/>
      <c r="C16" s="3"/>
      <c r="D16" s="2"/>
      <c r="E16" s="3"/>
      <c r="F16" s="2"/>
      <c r="G16" s="1"/>
    </row>
    <row r="17" spans="1:7" ht="16.5" x14ac:dyDescent="0.3">
      <c r="A17" s="41" t="s">
        <v>31</v>
      </c>
      <c r="B17" s="41"/>
      <c r="C17" s="41"/>
      <c r="D17" s="2"/>
      <c r="E17" s="3"/>
      <c r="F17" s="2"/>
      <c r="G17" s="1"/>
    </row>
    <row r="18" spans="1:7" ht="16.5" x14ac:dyDescent="0.3">
      <c r="A18" s="3" t="s">
        <v>12</v>
      </c>
      <c r="B18" s="3" t="s">
        <v>13</v>
      </c>
      <c r="C18" s="3" t="s">
        <v>30</v>
      </c>
      <c r="D18" s="2"/>
      <c r="E18" s="3"/>
      <c r="F18" s="2"/>
      <c r="G18" s="1"/>
    </row>
    <row r="19" spans="1:7" ht="16.5" x14ac:dyDescent="0.3">
      <c r="A19" s="3">
        <v>0</v>
      </c>
      <c r="B19" s="3">
        <v>51957</v>
      </c>
      <c r="C19" s="2">
        <v>0</v>
      </c>
      <c r="D19" s="2"/>
      <c r="E19" s="3"/>
      <c r="F19" s="2"/>
      <c r="G19" s="1"/>
    </row>
    <row r="20" spans="1:7" ht="16.5" x14ac:dyDescent="0.3">
      <c r="A20" s="3">
        <v>51957</v>
      </c>
      <c r="B20" s="3">
        <v>57729</v>
      </c>
      <c r="C20" s="2">
        <v>0.02</v>
      </c>
      <c r="D20" s="2"/>
      <c r="E20" s="3"/>
      <c r="F20" s="2"/>
      <c r="G20" s="1"/>
    </row>
    <row r="21" spans="1:7" ht="16.5" x14ac:dyDescent="0.3">
      <c r="A21" s="3">
        <v>57729</v>
      </c>
      <c r="B21" s="3">
        <v>64306</v>
      </c>
      <c r="C21" s="2">
        <v>0.04</v>
      </c>
      <c r="D21" s="2"/>
      <c r="E21" s="3"/>
      <c r="F21" s="2"/>
      <c r="G21" s="1"/>
    </row>
    <row r="22" spans="1:7" ht="16.5" x14ac:dyDescent="0.3">
      <c r="A22" s="3">
        <v>64306</v>
      </c>
      <c r="B22" s="3">
        <v>70881</v>
      </c>
      <c r="C22" s="2">
        <v>4.4999999999999998E-2</v>
      </c>
      <c r="D22" s="2"/>
      <c r="E22" s="3"/>
      <c r="F22" s="2"/>
      <c r="G22" s="1"/>
    </row>
    <row r="23" spans="1:7" ht="16.5" x14ac:dyDescent="0.3">
      <c r="A23" s="3">
        <v>70881</v>
      </c>
      <c r="B23" s="3">
        <v>74607</v>
      </c>
      <c r="C23" s="2">
        <v>0.05</v>
      </c>
      <c r="D23" s="2"/>
      <c r="E23" s="3"/>
      <c r="F23" s="2"/>
      <c r="G23" s="1"/>
    </row>
    <row r="24" spans="1:7" ht="16.5" x14ac:dyDescent="0.3">
      <c r="A24" s="3">
        <v>74607</v>
      </c>
      <c r="B24" s="3">
        <v>80197</v>
      </c>
      <c r="C24" s="2">
        <v>5.5E-2</v>
      </c>
      <c r="D24" s="2"/>
      <c r="E24" s="3"/>
      <c r="F24" s="2"/>
      <c r="G24" s="1"/>
    </row>
    <row r="25" spans="1:7" ht="16.5" x14ac:dyDescent="0.3">
      <c r="A25" s="3">
        <v>80197</v>
      </c>
      <c r="B25" s="3">
        <v>86855</v>
      </c>
      <c r="C25" s="2">
        <v>0.06</v>
      </c>
      <c r="D25" s="2"/>
      <c r="E25" s="3"/>
      <c r="F25" s="2"/>
      <c r="G25" s="1"/>
    </row>
    <row r="26" spans="1:7" ht="16.5" x14ac:dyDescent="0.3">
      <c r="A26" s="3">
        <v>86855</v>
      </c>
      <c r="B26" s="3">
        <v>91425</v>
      </c>
      <c r="C26" s="2">
        <v>6.5000000000000002E-2</v>
      </c>
      <c r="D26" s="2"/>
      <c r="E26" s="3"/>
      <c r="F26" s="2"/>
      <c r="G26" s="1"/>
    </row>
    <row r="27" spans="1:7" ht="16.5" x14ac:dyDescent="0.3">
      <c r="A27" s="3">
        <v>91425</v>
      </c>
      <c r="B27" s="3">
        <v>100613</v>
      </c>
      <c r="C27" s="2">
        <v>7.0000000000000007E-2</v>
      </c>
      <c r="D27" s="2"/>
      <c r="E27" s="3"/>
      <c r="F27" s="2"/>
      <c r="G27" s="1"/>
    </row>
    <row r="28" spans="1:7" ht="16.5" x14ac:dyDescent="0.3">
      <c r="A28" s="3">
        <v>100613</v>
      </c>
      <c r="B28" s="3">
        <v>107213</v>
      </c>
      <c r="C28" s="2">
        <v>7.4999999999999997E-2</v>
      </c>
      <c r="D28" s="2"/>
      <c r="E28" s="3"/>
      <c r="F28" s="2"/>
      <c r="G28" s="1"/>
    </row>
    <row r="29" spans="1:7" ht="16.5" x14ac:dyDescent="0.3">
      <c r="A29" s="3">
        <v>107213</v>
      </c>
      <c r="B29" s="3"/>
      <c r="C29" s="2">
        <v>0.08</v>
      </c>
      <c r="D29" s="2"/>
      <c r="E29" s="3"/>
      <c r="F29" s="2"/>
      <c r="G29" s="1"/>
    </row>
    <row r="30" spans="1:7" ht="16.5" x14ac:dyDescent="0.3">
      <c r="A30" s="3"/>
      <c r="B30" s="3"/>
      <c r="C30" s="3"/>
      <c r="D30" s="2"/>
      <c r="E30" s="3"/>
      <c r="F30" s="2"/>
      <c r="G30" s="1"/>
    </row>
    <row r="31" spans="1:7" ht="16.5" x14ac:dyDescent="0.3">
      <c r="A31" s="1"/>
      <c r="B31" s="1"/>
      <c r="C31" s="1"/>
      <c r="D31" s="1"/>
      <c r="E31" s="1"/>
      <c r="F31" s="1"/>
      <c r="G31" s="1"/>
    </row>
    <row r="32" spans="1:7" ht="16.5" x14ac:dyDescent="0.3">
      <c r="A32" s="40" t="s">
        <v>15</v>
      </c>
      <c r="B32" s="40"/>
      <c r="C32" s="40"/>
      <c r="D32" s="40"/>
      <c r="E32" s="1"/>
      <c r="F32" s="1"/>
      <c r="G32" s="1"/>
    </row>
    <row r="33" spans="1:7" ht="16.5" x14ac:dyDescent="0.3">
      <c r="A33" s="1" t="s">
        <v>12</v>
      </c>
      <c r="B33" s="1" t="s">
        <v>13</v>
      </c>
      <c r="C33" s="1" t="s">
        <v>4</v>
      </c>
      <c r="D33" s="1" t="s">
        <v>14</v>
      </c>
      <c r="E33" s="1"/>
      <c r="F33" s="1"/>
      <c r="G33" s="1"/>
    </row>
    <row r="34" spans="1:7" ht="16.5" x14ac:dyDescent="0.3">
      <c r="A34" s="1">
        <v>0</v>
      </c>
      <c r="B34" s="1">
        <v>21980</v>
      </c>
      <c r="C34" s="1">
        <v>0</v>
      </c>
      <c r="D34" s="1">
        <v>0</v>
      </c>
      <c r="E34" s="1"/>
      <c r="F34" s="1"/>
      <c r="G34" s="1"/>
    </row>
    <row r="35" spans="1:7" ht="16.5" x14ac:dyDescent="0.3">
      <c r="A35" s="1">
        <v>21980</v>
      </c>
      <c r="B35" s="1">
        <v>27475</v>
      </c>
      <c r="C35" s="1">
        <v>0</v>
      </c>
      <c r="D35" s="1">
        <v>0.1</v>
      </c>
      <c r="E35" s="1"/>
      <c r="F35" s="1"/>
      <c r="G35" s="1"/>
    </row>
    <row r="36" spans="1:7" ht="16.5" x14ac:dyDescent="0.3">
      <c r="A36" s="1">
        <v>27475</v>
      </c>
      <c r="B36" s="1"/>
      <c r="C36" s="1">
        <v>0.02</v>
      </c>
      <c r="D36" s="1">
        <v>0</v>
      </c>
      <c r="E36" s="1"/>
      <c r="F36" s="1"/>
      <c r="G36" s="1"/>
    </row>
    <row r="37" spans="1:7" ht="16.5" x14ac:dyDescent="0.3">
      <c r="A37" s="1"/>
      <c r="B37" s="1"/>
      <c r="C37" s="1"/>
      <c r="D37" s="1"/>
      <c r="E37" s="1"/>
      <c r="F37" s="1"/>
      <c r="G37" s="1"/>
    </row>
    <row r="38" spans="1:7" ht="16.5" x14ac:dyDescent="0.3">
      <c r="A38" s="1"/>
      <c r="B38" s="1"/>
      <c r="C38" s="1"/>
      <c r="D38" s="1"/>
      <c r="E38" s="1"/>
      <c r="F38" s="1"/>
      <c r="G38" s="1"/>
    </row>
    <row r="39" spans="1:7" ht="16.5" x14ac:dyDescent="0.3">
      <c r="A39" s="40" t="s">
        <v>16</v>
      </c>
      <c r="B39" s="40"/>
      <c r="C39" s="40"/>
      <c r="D39" s="40"/>
      <c r="E39" s="40"/>
      <c r="F39" s="1"/>
      <c r="G39" s="1"/>
    </row>
    <row r="40" spans="1:7" ht="16.5" x14ac:dyDescent="0.3">
      <c r="A40" s="1" t="s">
        <v>12</v>
      </c>
      <c r="B40" s="1" t="s">
        <v>13</v>
      </c>
      <c r="C40" s="1" t="s">
        <v>4</v>
      </c>
      <c r="D40" s="1" t="s">
        <v>14</v>
      </c>
      <c r="E40" s="1" t="s">
        <v>17</v>
      </c>
      <c r="F40" s="1" t="s">
        <v>50</v>
      </c>
      <c r="G40" s="1"/>
    </row>
    <row r="41" spans="1:7" ht="16.5" x14ac:dyDescent="0.3">
      <c r="A41" s="1">
        <v>0</v>
      </c>
      <c r="B41" s="1">
        <v>37089</v>
      </c>
      <c r="C41" s="1">
        <v>0</v>
      </c>
      <c r="D41" s="1">
        <v>0</v>
      </c>
      <c r="E41" s="1">
        <v>3406</v>
      </c>
      <c r="F41" s="1" t="s">
        <v>49</v>
      </c>
      <c r="G41" s="1"/>
    </row>
    <row r="42" spans="1:7" ht="16.5" x14ac:dyDescent="0.3">
      <c r="A42" s="1">
        <v>37089</v>
      </c>
      <c r="B42" s="1">
        <v>46361</v>
      </c>
      <c r="C42" s="1">
        <v>0</v>
      </c>
      <c r="D42" s="1">
        <v>0.1</v>
      </c>
      <c r="E42" s="1">
        <v>3406</v>
      </c>
      <c r="F42" s="1"/>
      <c r="G42" s="1"/>
    </row>
    <row r="43" spans="1:7" ht="16.5" x14ac:dyDescent="0.3">
      <c r="A43" s="1">
        <v>46361</v>
      </c>
      <c r="B43" s="1"/>
      <c r="C43" s="1">
        <v>0.02</v>
      </c>
      <c r="D43" s="1">
        <v>0</v>
      </c>
      <c r="E43" s="1">
        <v>4257</v>
      </c>
      <c r="F43" s="1"/>
      <c r="G43" s="1"/>
    </row>
    <row r="44" spans="1:7" ht="16.5" x14ac:dyDescent="0.3">
      <c r="A44" s="1"/>
      <c r="B44" s="1"/>
      <c r="C44" s="1"/>
      <c r="D44" s="1"/>
      <c r="E44" s="1"/>
      <c r="F44" s="1"/>
      <c r="G44" s="1"/>
    </row>
    <row r="45" spans="1:7" ht="16.5" x14ac:dyDescent="0.3">
      <c r="A45" s="1"/>
      <c r="B45" s="1"/>
      <c r="C45" s="1"/>
      <c r="D45" s="1"/>
      <c r="E45" s="1"/>
      <c r="F45" s="1"/>
      <c r="G45" s="1"/>
    </row>
    <row r="46" spans="1:7" ht="16.5" x14ac:dyDescent="0.3">
      <c r="A46" s="40" t="s">
        <v>24</v>
      </c>
      <c r="B46" s="40"/>
      <c r="C46" s="40"/>
      <c r="D46" s="40"/>
      <c r="E46" s="40"/>
      <c r="F46" s="1"/>
      <c r="G46" s="1"/>
    </row>
    <row r="47" spans="1:7" ht="16.5" x14ac:dyDescent="0.3">
      <c r="A47" s="1" t="s">
        <v>12</v>
      </c>
      <c r="B47" s="1" t="s">
        <v>13</v>
      </c>
      <c r="C47" s="1" t="s">
        <v>4</v>
      </c>
      <c r="D47" s="1" t="s">
        <v>14</v>
      </c>
      <c r="E47" s="1"/>
      <c r="F47" s="1"/>
    </row>
    <row r="48" spans="1:7" ht="16.5" x14ac:dyDescent="0.3">
      <c r="A48" s="1">
        <v>0</v>
      </c>
      <c r="B48" s="1">
        <v>34758</v>
      </c>
      <c r="C48" s="1">
        <v>0</v>
      </c>
      <c r="D48" s="1">
        <v>0</v>
      </c>
      <c r="E48" s="1"/>
      <c r="F48" s="1"/>
    </row>
    <row r="49" spans="1:7" ht="16.5" x14ac:dyDescent="0.3">
      <c r="A49" s="1">
        <v>34758</v>
      </c>
      <c r="B49" s="1">
        <v>43447</v>
      </c>
      <c r="C49" s="1">
        <v>0</v>
      </c>
      <c r="D49" s="1">
        <v>0.1</v>
      </c>
      <c r="E49" s="1"/>
      <c r="F49" s="1"/>
    </row>
    <row r="50" spans="1:7" ht="16.5" x14ac:dyDescent="0.3">
      <c r="A50" s="1">
        <v>43447</v>
      </c>
      <c r="B50" s="1"/>
      <c r="C50" s="1">
        <v>0.02</v>
      </c>
      <c r="D50" s="1">
        <v>0</v>
      </c>
      <c r="E50" s="1"/>
      <c r="F50" s="1"/>
    </row>
    <row r="51" spans="1:7" ht="16.5" x14ac:dyDescent="0.3">
      <c r="A51" s="1"/>
      <c r="B51" s="1"/>
      <c r="C51" s="1"/>
      <c r="D51" s="1"/>
      <c r="E51" s="1"/>
      <c r="F51" s="1"/>
      <c r="G51" s="1"/>
    </row>
    <row r="52" spans="1:7" ht="16.5" x14ac:dyDescent="0.3">
      <c r="A52" s="1"/>
      <c r="B52" s="1"/>
      <c r="C52" s="1"/>
      <c r="D52" s="1"/>
      <c r="E52" s="1"/>
      <c r="F52" s="1"/>
      <c r="G52" s="1"/>
    </row>
    <row r="53" spans="1:7" ht="16.5" x14ac:dyDescent="0.3">
      <c r="A53" s="40" t="s">
        <v>25</v>
      </c>
      <c r="B53" s="40"/>
      <c r="C53" s="40"/>
      <c r="D53" s="40"/>
      <c r="E53" s="40"/>
      <c r="F53" s="1"/>
      <c r="G53" s="1"/>
    </row>
    <row r="54" spans="1:7" ht="16.5" x14ac:dyDescent="0.3">
      <c r="A54" s="1" t="s">
        <v>12</v>
      </c>
      <c r="B54" s="1" t="s">
        <v>13</v>
      </c>
      <c r="C54" s="1" t="s">
        <v>4</v>
      </c>
      <c r="D54" s="1" t="s">
        <v>14</v>
      </c>
      <c r="E54" s="1" t="s">
        <v>17</v>
      </c>
      <c r="F54" s="1"/>
      <c r="G54" s="1"/>
    </row>
    <row r="55" spans="1:7" ht="16.5" x14ac:dyDescent="0.3">
      <c r="A55" s="1">
        <v>0</v>
      </c>
      <c r="B55" s="1">
        <v>48385</v>
      </c>
      <c r="C55" s="1">
        <v>0</v>
      </c>
      <c r="D55" s="1">
        <v>0</v>
      </c>
      <c r="E55" s="1">
        <v>3406</v>
      </c>
      <c r="F55" s="1"/>
      <c r="G55" s="1"/>
    </row>
    <row r="56" spans="1:7" ht="16.5" x14ac:dyDescent="0.3">
      <c r="A56" s="1">
        <v>48385</v>
      </c>
      <c r="B56" s="1">
        <v>60481</v>
      </c>
      <c r="C56" s="1">
        <v>0</v>
      </c>
      <c r="D56" s="1">
        <v>0.1</v>
      </c>
      <c r="E56" s="1">
        <v>3406</v>
      </c>
      <c r="F56" s="1"/>
      <c r="G56" s="1"/>
    </row>
    <row r="57" spans="1:7" ht="16.5" x14ac:dyDescent="0.3">
      <c r="A57" s="1">
        <v>60481</v>
      </c>
      <c r="B57" s="1"/>
      <c r="C57" s="1">
        <v>0.02</v>
      </c>
      <c r="D57" s="1">
        <v>0</v>
      </c>
      <c r="E57" s="1">
        <v>4257</v>
      </c>
      <c r="F57" s="1"/>
      <c r="G57" s="1"/>
    </row>
    <row r="58" spans="1:7" ht="16.5" x14ac:dyDescent="0.3">
      <c r="A58" s="1"/>
      <c r="B58" s="1"/>
      <c r="C58" s="1"/>
      <c r="D58" s="1"/>
      <c r="E58" s="1"/>
      <c r="F58" s="1"/>
      <c r="G58" s="1"/>
    </row>
    <row r="59" spans="1:7" ht="16.5" x14ac:dyDescent="0.3">
      <c r="A59" s="1"/>
      <c r="B59" s="1"/>
      <c r="C59" s="1"/>
      <c r="D59" s="1"/>
      <c r="E59" s="1"/>
      <c r="F59" s="1"/>
      <c r="G59" s="1"/>
    </row>
    <row r="60" spans="1:7" ht="16.5" x14ac:dyDescent="0.3">
      <c r="A60" s="40" t="s">
        <v>19</v>
      </c>
      <c r="B60" s="40"/>
      <c r="C60" s="40"/>
      <c r="D60" s="4"/>
      <c r="E60" s="1"/>
      <c r="F60" s="1"/>
      <c r="G60" s="1"/>
    </row>
    <row r="61" spans="1:7" ht="16.5" x14ac:dyDescent="0.3">
      <c r="A61" s="1" t="s">
        <v>12</v>
      </c>
      <c r="B61" s="1" t="s">
        <v>13</v>
      </c>
      <c r="C61" s="1" t="s">
        <v>4</v>
      </c>
      <c r="D61" s="1"/>
      <c r="E61" s="1"/>
      <c r="F61" s="1"/>
      <c r="G61" s="1"/>
    </row>
    <row r="62" spans="1:7" ht="16.5" x14ac:dyDescent="0.3">
      <c r="A62" s="1">
        <v>0</v>
      </c>
      <c r="B62" s="1">
        <v>90000</v>
      </c>
      <c r="C62" s="1">
        <v>0</v>
      </c>
      <c r="D62" s="1"/>
      <c r="E62" s="1"/>
      <c r="F62" s="1"/>
      <c r="G62" s="1"/>
    </row>
    <row r="63" spans="1:7" ht="16.5" x14ac:dyDescent="0.3">
      <c r="A63" s="1">
        <v>90000</v>
      </c>
      <c r="B63" s="1">
        <v>105000</v>
      </c>
      <c r="C63" s="1">
        <v>0.01</v>
      </c>
      <c r="D63" s="1"/>
      <c r="E63" s="1"/>
      <c r="F63" s="1"/>
      <c r="G63" s="1"/>
    </row>
    <row r="64" spans="1:7" ht="16.5" x14ac:dyDescent="0.3">
      <c r="A64" s="1">
        <v>105000</v>
      </c>
      <c r="B64" s="1">
        <v>140000</v>
      </c>
      <c r="C64" s="1">
        <v>1.2500000000000001E-2</v>
      </c>
      <c r="D64" s="1"/>
      <c r="E64" s="1"/>
      <c r="F64" s="1"/>
      <c r="G64" s="1"/>
    </row>
    <row r="65" spans="1:7" ht="16.5" x14ac:dyDescent="0.3">
      <c r="A65" s="1">
        <v>140000</v>
      </c>
      <c r="B65" s="1"/>
      <c r="C65" s="1">
        <v>1.4999999999999999E-2</v>
      </c>
      <c r="D65" s="1"/>
      <c r="E65" s="1"/>
      <c r="F65" s="1"/>
      <c r="G65" s="1"/>
    </row>
    <row r="66" spans="1:7" ht="16.5" x14ac:dyDescent="0.3">
      <c r="A66" s="1"/>
      <c r="B66" s="1"/>
      <c r="C66" s="1"/>
      <c r="D66" s="1"/>
      <c r="E66" s="1"/>
      <c r="F66" s="1"/>
      <c r="G66" s="1"/>
    </row>
    <row r="67" spans="1:7" ht="16.5" x14ac:dyDescent="0.3">
      <c r="A67" s="40" t="s">
        <v>20</v>
      </c>
      <c r="B67" s="40"/>
      <c r="C67" s="40"/>
      <c r="D67" s="40"/>
      <c r="E67" s="1"/>
      <c r="F67" s="1"/>
      <c r="G67" s="1"/>
    </row>
    <row r="68" spans="1:7" ht="16.5" x14ac:dyDescent="0.3">
      <c r="A68" s="1" t="s">
        <v>12</v>
      </c>
      <c r="B68" s="1" t="s">
        <v>13</v>
      </c>
      <c r="C68" s="1" t="s">
        <v>4</v>
      </c>
      <c r="D68" s="1" t="s">
        <v>18</v>
      </c>
      <c r="E68" s="1" t="s">
        <v>10</v>
      </c>
      <c r="F68" s="1"/>
      <c r="G68" s="1"/>
    </row>
    <row r="69" spans="1:7" ht="16.5" x14ac:dyDescent="0.3">
      <c r="A69" s="1">
        <v>0</v>
      </c>
      <c r="B69" s="1">
        <v>180000</v>
      </c>
      <c r="C69" s="1">
        <v>0</v>
      </c>
      <c r="D69" s="1">
        <v>1500</v>
      </c>
      <c r="E69" s="1" t="s">
        <v>51</v>
      </c>
      <c r="F69" s="1"/>
      <c r="G69" s="1"/>
    </row>
    <row r="70" spans="1:7" ht="16.5" x14ac:dyDescent="0.3">
      <c r="A70" s="1">
        <v>180000</v>
      </c>
      <c r="B70" s="1">
        <v>210000</v>
      </c>
      <c r="C70" s="1">
        <v>0.01</v>
      </c>
      <c r="D70" s="1">
        <v>1500</v>
      </c>
      <c r="E70" s="1"/>
      <c r="F70" s="1"/>
      <c r="G70" s="1"/>
    </row>
    <row r="71" spans="1:7" ht="16.5" x14ac:dyDescent="0.3">
      <c r="A71" s="1">
        <v>21000</v>
      </c>
      <c r="B71" s="1">
        <v>280000</v>
      </c>
      <c r="C71" s="1">
        <v>1.2500000000000001E-2</v>
      </c>
      <c r="D71" s="1">
        <v>1500</v>
      </c>
      <c r="E71" s="1"/>
      <c r="F71" s="1"/>
      <c r="G71" s="1"/>
    </row>
    <row r="72" spans="1:7" ht="16.5" x14ac:dyDescent="0.3">
      <c r="A72" s="1">
        <v>28000</v>
      </c>
      <c r="B72" s="1"/>
      <c r="C72" s="1">
        <v>1.4999999999999999E-2</v>
      </c>
      <c r="D72" s="1">
        <v>1500</v>
      </c>
      <c r="E72" s="1"/>
      <c r="F72" s="1"/>
      <c r="G72" s="1"/>
    </row>
    <row r="73" spans="1:7" ht="16.5" x14ac:dyDescent="0.3">
      <c r="A73" s="1"/>
      <c r="B73" s="1"/>
      <c r="C73" s="1"/>
      <c r="D73" s="1"/>
      <c r="E73" s="1"/>
      <c r="F73" s="1"/>
      <c r="G73" s="1"/>
    </row>
    <row r="74" spans="1:7" ht="16.5" x14ac:dyDescent="0.3">
      <c r="A74" s="1"/>
      <c r="B74" s="1"/>
      <c r="C74" s="1"/>
      <c r="D74" s="1"/>
      <c r="E74" s="1"/>
      <c r="F74" s="1"/>
      <c r="G74" s="1"/>
    </row>
    <row r="75" spans="1:7" x14ac:dyDescent="0.25">
      <c r="A75" s="42" t="s">
        <v>38</v>
      </c>
      <c r="B75" s="42"/>
      <c r="C75" s="42"/>
      <c r="D75" s="42"/>
    </row>
    <row r="76" spans="1:7" x14ac:dyDescent="0.25">
      <c r="A76" t="s">
        <v>12</v>
      </c>
      <c r="B76" t="s">
        <v>13</v>
      </c>
      <c r="C76" t="s">
        <v>36</v>
      </c>
      <c r="D76" t="s">
        <v>37</v>
      </c>
    </row>
    <row r="77" spans="1:7" x14ac:dyDescent="0.25">
      <c r="A77">
        <v>0</v>
      </c>
      <c r="B77">
        <v>37000</v>
      </c>
      <c r="C77">
        <v>445</v>
      </c>
      <c r="D77">
        <v>0</v>
      </c>
    </row>
    <row r="78" spans="1:7" x14ac:dyDescent="0.25">
      <c r="A78">
        <v>37000</v>
      </c>
      <c r="C78">
        <v>445</v>
      </c>
      <c r="D78">
        <v>1.4999999999999999E-2</v>
      </c>
    </row>
    <row r="81" spans="1:4" x14ac:dyDescent="0.25">
      <c r="A81" s="42" t="s">
        <v>39</v>
      </c>
      <c r="B81" s="42"/>
      <c r="C81" s="42"/>
      <c r="D81" s="42"/>
    </row>
    <row r="82" spans="1:4" x14ac:dyDescent="0.25">
      <c r="A82" t="s">
        <v>12</v>
      </c>
      <c r="B82" t="s">
        <v>13</v>
      </c>
      <c r="C82" t="s">
        <v>36</v>
      </c>
      <c r="D82" t="s">
        <v>37</v>
      </c>
    </row>
    <row r="83" spans="1:4" x14ac:dyDescent="0.25">
      <c r="A83">
        <v>0</v>
      </c>
      <c r="B83">
        <v>32279</v>
      </c>
      <c r="C83">
        <v>2230</v>
      </c>
    </row>
    <row r="84" spans="1:4" x14ac:dyDescent="0.25">
      <c r="A84">
        <v>32279</v>
      </c>
      <c r="C84">
        <v>2230</v>
      </c>
      <c r="D84">
        <v>0.125</v>
      </c>
    </row>
    <row r="87" spans="1:4" x14ac:dyDescent="0.25">
      <c r="A87" s="42" t="s">
        <v>40</v>
      </c>
      <c r="B87" s="42"/>
      <c r="C87" s="42"/>
      <c r="D87" s="42"/>
    </row>
    <row r="88" spans="1:4" x14ac:dyDescent="0.25">
      <c r="A88" t="s">
        <v>41</v>
      </c>
      <c r="B88" t="s">
        <v>42</v>
      </c>
      <c r="C88" t="s">
        <v>43</v>
      </c>
      <c r="D88" t="s">
        <v>37</v>
      </c>
    </row>
    <row r="89" spans="1:4" x14ac:dyDescent="0.25">
      <c r="A89">
        <v>0</v>
      </c>
      <c r="B89">
        <v>28974</v>
      </c>
      <c r="C89">
        <v>1602</v>
      </c>
    </row>
    <row r="90" spans="1:4" x14ac:dyDescent="0.25">
      <c r="A90">
        <v>28974</v>
      </c>
      <c r="C90">
        <v>1602</v>
      </c>
      <c r="D90">
        <v>0.125</v>
      </c>
    </row>
    <row r="93" spans="1:4" x14ac:dyDescent="0.25">
      <c r="A93" s="42" t="s">
        <v>40</v>
      </c>
      <c r="B93" s="42"/>
      <c r="C93" s="42"/>
      <c r="D93" s="42"/>
    </row>
    <row r="94" spans="1:4" x14ac:dyDescent="0.25">
      <c r="A94" t="s">
        <v>41</v>
      </c>
      <c r="B94" t="s">
        <v>42</v>
      </c>
      <c r="C94" t="s">
        <v>43</v>
      </c>
      <c r="D94" t="s">
        <v>37</v>
      </c>
    </row>
    <row r="95" spans="1:4" x14ac:dyDescent="0.25">
      <c r="A95">
        <v>0</v>
      </c>
      <c r="B95">
        <v>31279</v>
      </c>
      <c r="C95">
        <v>2040</v>
      </c>
    </row>
    <row r="96" spans="1:4" x14ac:dyDescent="0.25">
      <c r="A96">
        <v>31279</v>
      </c>
      <c r="C96">
        <v>2040</v>
      </c>
      <c r="D96">
        <v>0.125</v>
      </c>
    </row>
    <row r="100" spans="1:4" x14ac:dyDescent="0.25">
      <c r="A100" s="42" t="s">
        <v>46</v>
      </c>
      <c r="B100" s="42"/>
      <c r="C100" s="42"/>
      <c r="D100" s="42"/>
    </row>
    <row r="101" spans="1:4" x14ac:dyDescent="0.25">
      <c r="A101" t="s">
        <v>12</v>
      </c>
      <c r="B101" t="s">
        <v>13</v>
      </c>
      <c r="C101" s="6" t="s">
        <v>47</v>
      </c>
      <c r="D101" s="6" t="s">
        <v>32</v>
      </c>
    </row>
    <row r="102" spans="1:4" x14ac:dyDescent="0.25">
      <c r="A102">
        <v>0</v>
      </c>
      <c r="B102">
        <v>10800</v>
      </c>
      <c r="C102">
        <f>0.18*3000</f>
        <v>540</v>
      </c>
      <c r="D102" t="s">
        <v>44</v>
      </c>
    </row>
    <row r="103" spans="1:4" x14ac:dyDescent="0.25">
      <c r="A103">
        <v>10800</v>
      </c>
      <c r="B103">
        <v>13799</v>
      </c>
      <c r="C103" t="s">
        <v>45</v>
      </c>
      <c r="D103" t="s">
        <v>44</v>
      </c>
    </row>
    <row r="104" spans="1:4" x14ac:dyDescent="0.25">
      <c r="A104">
        <v>13799</v>
      </c>
      <c r="C104">
        <v>0</v>
      </c>
      <c r="D104">
        <v>0</v>
      </c>
    </row>
  </sheetData>
  <mergeCells count="15">
    <mergeCell ref="A75:D75"/>
    <mergeCell ref="A81:D81"/>
    <mergeCell ref="A87:D87"/>
    <mergeCell ref="A100:D100"/>
    <mergeCell ref="A60:C60"/>
    <mergeCell ref="A67:D67"/>
    <mergeCell ref="A93:D93"/>
    <mergeCell ref="A1:G1"/>
    <mergeCell ref="A32:D32"/>
    <mergeCell ref="A39:E39"/>
    <mergeCell ref="A46:E46"/>
    <mergeCell ref="A53:E53"/>
    <mergeCell ref="A10:D10"/>
    <mergeCell ref="A17:C17"/>
    <mergeCell ref="F10:G10"/>
  </mergeCells>
  <dataValidations count="1">
    <dataValidation type="list" allowBlank="1" showInputMessage="1" showErrorMessage="1" sqref="I3" xr:uid="{00000000-0002-0000-0200-000000000000}">
      <formula1>INDIRECT("Rates[Variable]")</formula1>
    </dataValidation>
  </dataValidations>
  <pageMargins left="0.7" right="0.7" top="0.75" bottom="0.75" header="0.3" footer="0.3"/>
  <tableParts count="15">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tSocSec"/>
  <dimension ref="A1:G18"/>
  <sheetViews>
    <sheetView workbookViewId="0">
      <selection activeCell="L23" sqref="L23"/>
    </sheetView>
  </sheetViews>
  <sheetFormatPr defaultRowHeight="15" x14ac:dyDescent="0.25"/>
  <cols>
    <col min="1" max="1" width="11" bestFit="1" customWidth="1"/>
    <col min="2" max="2" width="12.140625" bestFit="1" customWidth="1"/>
    <col min="3" max="3" width="10.85546875" bestFit="1" customWidth="1"/>
    <col min="4" max="4" width="9.7109375" customWidth="1"/>
    <col min="8" max="8" width="10.7109375" bestFit="1" customWidth="1"/>
  </cols>
  <sheetData>
    <row r="1" spans="1:7" ht="16.5" x14ac:dyDescent="0.3">
      <c r="A1" s="40" t="s">
        <v>22</v>
      </c>
      <c r="B1" s="40"/>
      <c r="C1" s="40"/>
      <c r="D1" s="40"/>
    </row>
    <row r="2" spans="1:7" ht="16.5" x14ac:dyDescent="0.3">
      <c r="A2" s="1" t="s">
        <v>12</v>
      </c>
      <c r="B2" s="1" t="s">
        <v>13</v>
      </c>
      <c r="C2" s="1" t="s">
        <v>48</v>
      </c>
      <c r="D2" s="1"/>
    </row>
    <row r="3" spans="1:7" ht="16.5" x14ac:dyDescent="0.3">
      <c r="A3" s="7">
        <v>1</v>
      </c>
      <c r="B3" s="7">
        <v>17898</v>
      </c>
      <c r="C3" s="1">
        <v>64.5</v>
      </c>
      <c r="D3" s="1"/>
    </row>
    <row r="4" spans="1:7" ht="16.5" x14ac:dyDescent="0.3">
      <c r="A4" s="7">
        <v>17899</v>
      </c>
      <c r="B4" s="7">
        <v>19175</v>
      </c>
      <c r="C4" s="1">
        <v>65</v>
      </c>
      <c r="D4" s="1"/>
      <c r="G4" s="5"/>
    </row>
    <row r="5" spans="1:7" ht="16.5" x14ac:dyDescent="0.3">
      <c r="A5" s="7">
        <v>19176</v>
      </c>
      <c r="B5" s="7">
        <v>19724</v>
      </c>
      <c r="C5" s="1">
        <v>65.5</v>
      </c>
      <c r="D5" s="1"/>
    </row>
    <row r="6" spans="1:7" ht="16.5" x14ac:dyDescent="0.3">
      <c r="A6" s="7">
        <v>19725</v>
      </c>
      <c r="B6" s="7">
        <v>20270</v>
      </c>
      <c r="C6" s="1">
        <v>66</v>
      </c>
      <c r="D6" s="1"/>
    </row>
    <row r="7" spans="1:7" ht="16.5" x14ac:dyDescent="0.3">
      <c r="A7" s="7">
        <v>20271</v>
      </c>
      <c r="B7" s="7">
        <v>20820</v>
      </c>
      <c r="C7" s="1">
        <v>66.5</v>
      </c>
      <c r="D7" s="1"/>
    </row>
    <row r="8" spans="1:7" ht="16.5" x14ac:dyDescent="0.3">
      <c r="A8" s="7">
        <v>20821</v>
      </c>
      <c r="B8" s="1"/>
      <c r="C8" s="1">
        <v>67</v>
      </c>
      <c r="D8" s="1"/>
    </row>
    <row r="9" spans="1:7" ht="16.5" x14ac:dyDescent="0.3">
      <c r="A9" s="1"/>
      <c r="B9" s="1"/>
      <c r="C9" s="1"/>
      <c r="D9" s="1"/>
    </row>
    <row r="10" spans="1:7" ht="16.5" x14ac:dyDescent="0.3">
      <c r="A10" s="1"/>
      <c r="B10" s="1"/>
      <c r="C10" s="1"/>
      <c r="D10" s="1"/>
    </row>
    <row r="11" spans="1:7" ht="16.5" x14ac:dyDescent="0.3">
      <c r="A11" s="40" t="s">
        <v>23</v>
      </c>
      <c r="B11" s="40"/>
      <c r="C11" s="40"/>
      <c r="D11" s="40"/>
    </row>
    <row r="12" spans="1:7" ht="16.5" x14ac:dyDescent="0.3">
      <c r="A12" s="1" t="s">
        <v>21</v>
      </c>
      <c r="B12" s="1" t="s">
        <v>13</v>
      </c>
      <c r="C12" s="1" t="s">
        <v>48</v>
      </c>
      <c r="D12" s="1"/>
    </row>
    <row r="13" spans="1:7" ht="16.5" x14ac:dyDescent="0.3">
      <c r="A13" s="7">
        <v>1</v>
      </c>
      <c r="B13" s="7">
        <v>19724</v>
      </c>
      <c r="C13" s="1">
        <v>60</v>
      </c>
      <c r="D13" s="1"/>
    </row>
    <row r="14" spans="1:7" ht="16.5" x14ac:dyDescent="0.3">
      <c r="A14" s="7">
        <v>19725</v>
      </c>
      <c r="B14" s="7"/>
      <c r="C14" s="1">
        <v>60</v>
      </c>
      <c r="D14" s="1"/>
    </row>
    <row r="15" spans="1:7" x14ac:dyDescent="0.25">
      <c r="A15" s="5"/>
      <c r="B15" s="5"/>
    </row>
    <row r="16" spans="1:7" x14ac:dyDescent="0.25">
      <c r="A16" s="5"/>
      <c r="B16" s="5"/>
    </row>
    <row r="17" spans="1:2" x14ac:dyDescent="0.25">
      <c r="A17" s="5"/>
      <c r="B17" s="5"/>
    </row>
    <row r="18" spans="1:2" x14ac:dyDescent="0.25">
      <c r="A18" s="5"/>
    </row>
  </sheetData>
  <mergeCells count="2">
    <mergeCell ref="A1:D1"/>
    <mergeCell ref="A11:D11"/>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ea24c7d3-8c93-44a1-8f93-1a1ddb141e9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7A54E9EAA20184B82E4D549594BC030" ma:contentTypeVersion="13" ma:contentTypeDescription="Create a new document." ma:contentTypeScope="" ma:versionID="87da741187bdd7afedadb8eef1347702">
  <xsd:schema xmlns:xsd="http://www.w3.org/2001/XMLSchema" xmlns:xs="http://www.w3.org/2001/XMLSchema" xmlns:p="http://schemas.microsoft.com/office/2006/metadata/properties" xmlns:ns2="ea24c7d3-8c93-44a1-8f93-1a1ddb141e98" xmlns:ns3="acd29832-5d41-4d0e-bd0a-651c76fd000e" targetNamespace="http://schemas.microsoft.com/office/2006/metadata/properties" ma:root="true" ma:fieldsID="9332db4385ca028131934bcbeac46e43" ns2:_="" ns3:_="">
    <xsd:import namespace="ea24c7d3-8c93-44a1-8f93-1a1ddb141e98"/>
    <xsd:import namespace="acd29832-5d41-4d0e-bd0a-651c76fd000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DateTaken" minOccurs="0"/>
                <xsd:element ref="ns2:MediaServiceLocation" minOccurs="0"/>
                <xsd:element ref="ns2:MediaServiceOCR" minOccurs="0"/>
                <xsd:element ref="ns2:_Flow_SignoffStatus"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24c7d3-8c93-44a1-8f93-1a1ddb141e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_Flow_SignoffStatus" ma:index="16" nillable="true" ma:displayName="Sign-off status" ma:internalName="_x0024_Resources_x003a_core_x002c_Signoff_Status_x003b_">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cd29832-5d41-4d0e-bd0a-651c76fd000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F16DCF-7C4C-4E71-891E-2776952BF8CC}">
  <ds:schemaRefs>
    <ds:schemaRef ds:uri="http://purl.org/dc/elements/1.1/"/>
    <ds:schemaRef ds:uri="http://schemas.microsoft.com/office/2006/metadata/properties"/>
    <ds:schemaRef ds:uri="acd29832-5d41-4d0e-bd0a-651c76fd000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a24c7d3-8c93-44a1-8f93-1a1ddb141e98"/>
    <ds:schemaRef ds:uri="http://www.w3.org/XML/1998/namespace"/>
    <ds:schemaRef ds:uri="http://purl.org/dc/dcmitype/"/>
  </ds:schemaRefs>
</ds:datastoreItem>
</file>

<file path=customXml/itemProps2.xml><?xml version="1.0" encoding="utf-8"?>
<ds:datastoreItem xmlns:ds="http://schemas.openxmlformats.org/officeDocument/2006/customXml" ds:itemID="{48DD6E8B-90D1-4D5D-A731-0F737CB1868B}">
  <ds:schemaRefs>
    <ds:schemaRef ds:uri="http://schemas.microsoft.com/sharepoint/v3/contenttype/forms"/>
  </ds:schemaRefs>
</ds:datastoreItem>
</file>

<file path=customXml/itemProps3.xml><?xml version="1.0" encoding="utf-8"?>
<ds:datastoreItem xmlns:ds="http://schemas.openxmlformats.org/officeDocument/2006/customXml" ds:itemID="{4CFBD1DE-FC01-4C3E-96A7-605409DE86E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Retirement</vt:lpstr>
      <vt:lpstr>Life_exp</vt:lpstr>
      <vt:lpstr>Rates</vt:lpstr>
      <vt:lpstr>Tax</vt:lpstr>
      <vt:lpstr>Social_Security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Gilli</dc:creator>
  <cp:lastModifiedBy>Gilli</cp:lastModifiedBy>
  <dcterms:created xsi:type="dcterms:W3CDTF">2017-02-22T02:28:08Z</dcterms:created>
  <dcterms:modified xsi:type="dcterms:W3CDTF">2021-04-29T05:00:29Z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0x01010097A54E9EAA20184B82E4D549594BC030</vt:lpwstr>
  </property>
  <property fmtid="{D5CDD505-2E9C-101B-9397-08002B2CF9AE}" pid="3" name="Order">
    <vt:r8>987000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AuthorIds_UIVersion_3072">
    <vt:lpwstr>9</vt:lpwstr>
  </property>
  <property fmtid="{D5CDD505-2E9C-101B-9397-08002B2CF9AE}" pid="9" name="AuthorIds_UIVersion_3584">
    <vt:lpwstr>9</vt:lpwstr>
  </property>
</Properties>
</file>